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KOHALIKE_OMAVALITSUSTE\8 Minuomavalitsus\Andmed\"/>
    </mc:Choice>
  </mc:AlternateContent>
  <xr:revisionPtr revIDLastSave="0" documentId="13_ncr:1_{5DB382CB-9F68-4C38-BE75-C1BDF2F74EB4}" xr6:coauthVersionLast="47" xr6:coauthVersionMax="47" xr10:uidLastSave="{00000000-0000-0000-0000-000000000000}"/>
  <bookViews>
    <workbookView xWindow="-156" yWindow="-156" windowWidth="31032" windowHeight="17592" activeTab="3" xr2:uid="{51C4EB0C-8426-489D-9CC1-E45A548327AD}"/>
  </bookViews>
  <sheets>
    <sheet name="Tulukusgrupid" sheetId="3" r:id="rId1"/>
    <sheet name="Tagamaalisuse grupid" sheetId="4" r:id="rId2"/>
    <sheet name="Suuruse grupid" sheetId="5" r:id="rId3"/>
    <sheet name="Grupid koos" sheetId="6" r:id="rId4"/>
    <sheet name="30-60" sheetId="1" state="hidden" r:id="rId5"/>
    <sheet name="40-70" sheetId="2" state="hidden" r:id="rId6"/>
  </sheets>
  <definedNames>
    <definedName name="_xlnm._FilterDatabase" localSheetId="3" hidden="1">'Grupid koos'!$A$1:$D$1</definedName>
    <definedName name="_xlnm._FilterDatabase" localSheetId="2" hidden="1">'Suuruse grupid'!$A$1:$E$79</definedName>
    <definedName name="_xlnm._FilterDatabase" localSheetId="1" hidden="1">'Tagamaalisuse grupid'!$A$1:$E$79</definedName>
    <definedName name="_xlnm._FilterDatabase" localSheetId="0" hidden="1">Tulukusgrupid!$A$2:$J$2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H5" i="5" s="1"/>
  <c r="H3" i="5"/>
  <c r="H4" i="5" s="1"/>
  <c r="H4" i="4"/>
  <c r="H5" i="4"/>
  <c r="H3" i="4"/>
  <c r="E2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42" i="4"/>
  <c r="E79" i="4"/>
  <c r="E78" i="4"/>
  <c r="E34" i="4"/>
  <c r="E41" i="4"/>
  <c r="E40" i="4"/>
  <c r="E74" i="4"/>
  <c r="E73" i="4"/>
  <c r="E17" i="4"/>
  <c r="E70" i="4"/>
  <c r="E31" i="4"/>
  <c r="E69" i="4"/>
  <c r="E52" i="4"/>
  <c r="E67" i="4"/>
  <c r="E66" i="4"/>
  <c r="E39" i="4"/>
  <c r="E16" i="4"/>
  <c r="E25" i="4"/>
  <c r="E77" i="4"/>
  <c r="E15" i="4"/>
  <c r="E14" i="4"/>
  <c r="E59" i="4"/>
  <c r="E51" i="4"/>
  <c r="E45" i="4"/>
  <c r="E76" i="4"/>
  <c r="E58" i="4"/>
  <c r="E56" i="4"/>
  <c r="E38" i="4"/>
  <c r="E37" i="4"/>
  <c r="E13" i="4"/>
  <c r="E12" i="4"/>
  <c r="E50" i="4"/>
  <c r="E44" i="4"/>
  <c r="E28" i="4"/>
  <c r="E72" i="4"/>
  <c r="E49" i="4"/>
  <c r="E65" i="4"/>
  <c r="E30" i="4"/>
  <c r="E68" i="4"/>
  <c r="E64" i="4"/>
  <c r="E24" i="4"/>
  <c r="E23" i="4"/>
  <c r="E55" i="4"/>
  <c r="E27" i="4"/>
  <c r="E71" i="4"/>
  <c r="E57" i="4"/>
  <c r="E11" i="4"/>
  <c r="E22" i="4"/>
  <c r="E48" i="4"/>
  <c r="E33" i="4"/>
  <c r="E10" i="4"/>
  <c r="E63" i="4"/>
  <c r="E9" i="4"/>
  <c r="E8" i="4"/>
  <c r="E7" i="4"/>
  <c r="E21" i="4"/>
  <c r="E54" i="4"/>
  <c r="E6" i="4"/>
  <c r="E47" i="4"/>
  <c r="E5" i="4"/>
  <c r="E53" i="4"/>
  <c r="E62" i="4"/>
  <c r="E43" i="4"/>
  <c r="E61" i="4"/>
  <c r="E36" i="4"/>
  <c r="E29" i="4"/>
  <c r="E20" i="4"/>
  <c r="E26" i="4"/>
  <c r="E4" i="4"/>
  <c r="E46" i="4"/>
  <c r="E18" i="4"/>
  <c r="E3" i="4"/>
  <c r="E35" i="4"/>
  <c r="E32" i="4"/>
  <c r="E60" i="4"/>
  <c r="E75" i="4"/>
  <c r="E2" i="4"/>
  <c r="E19" i="4"/>
  <c r="H7" i="5" l="1"/>
  <c r="H6" i="4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11" i="3"/>
  <c r="I11" i="3" s="1"/>
  <c r="G12" i="3"/>
  <c r="I12" i="3" s="1"/>
  <c r="G13" i="3"/>
  <c r="I13" i="3" s="1"/>
  <c r="G14" i="3"/>
  <c r="I14" i="3" s="1"/>
  <c r="G15" i="3"/>
  <c r="I15" i="3" s="1"/>
  <c r="G16" i="3"/>
  <c r="I16" i="3" s="1"/>
  <c r="G17" i="3"/>
  <c r="I17" i="3" s="1"/>
  <c r="G18" i="3"/>
  <c r="I18" i="3" s="1"/>
  <c r="G19" i="3"/>
  <c r="I19" i="3" s="1"/>
  <c r="G20" i="3"/>
  <c r="I20" i="3" s="1"/>
  <c r="I21" i="3"/>
  <c r="G22" i="3"/>
  <c r="I22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G29" i="3"/>
  <c r="I29" i="3" s="1"/>
  <c r="G30" i="3"/>
  <c r="I30" i="3" s="1"/>
  <c r="G31" i="3"/>
  <c r="I31" i="3" s="1"/>
  <c r="G32" i="3"/>
  <c r="I32" i="3" s="1"/>
  <c r="G33" i="3"/>
  <c r="I33" i="3" s="1"/>
  <c r="G34" i="3"/>
  <c r="I34" i="3" s="1"/>
  <c r="G35" i="3"/>
  <c r="I35" i="3" s="1"/>
  <c r="G36" i="3"/>
  <c r="I36" i="3" s="1"/>
  <c r="G37" i="3"/>
  <c r="I37" i="3" s="1"/>
  <c r="G38" i="3"/>
  <c r="I38" i="3" s="1"/>
  <c r="G39" i="3"/>
  <c r="I39" i="3" s="1"/>
  <c r="G40" i="3"/>
  <c r="I40" i="3" s="1"/>
  <c r="G41" i="3"/>
  <c r="I41" i="3" s="1"/>
  <c r="G42" i="3"/>
  <c r="I42" i="3" s="1"/>
  <c r="G43" i="3"/>
  <c r="I43" i="3" s="1"/>
  <c r="G44" i="3"/>
  <c r="I44" i="3" s="1"/>
  <c r="G45" i="3"/>
  <c r="I45" i="3" s="1"/>
  <c r="G46" i="3"/>
  <c r="I46" i="3" s="1"/>
  <c r="G47" i="3"/>
  <c r="I47" i="3" s="1"/>
  <c r="G48" i="3"/>
  <c r="I48" i="3" s="1"/>
  <c r="G49" i="3"/>
  <c r="I49" i="3" s="1"/>
  <c r="G50" i="3"/>
  <c r="I50" i="3" s="1"/>
  <c r="J50" i="3" s="1"/>
  <c r="G51" i="3"/>
  <c r="I51" i="3" s="1"/>
  <c r="G52" i="3"/>
  <c r="I52" i="3" s="1"/>
  <c r="G53" i="3"/>
  <c r="I53" i="3" s="1"/>
  <c r="G54" i="3"/>
  <c r="I54" i="3" s="1"/>
  <c r="G55" i="3"/>
  <c r="I55" i="3" s="1"/>
  <c r="G56" i="3"/>
  <c r="I56" i="3" s="1"/>
  <c r="G57" i="3"/>
  <c r="I57" i="3" s="1"/>
  <c r="G58" i="3"/>
  <c r="I58" i="3" s="1"/>
  <c r="G59" i="3"/>
  <c r="I59" i="3" s="1"/>
  <c r="G60" i="3"/>
  <c r="I60" i="3" s="1"/>
  <c r="G61" i="3"/>
  <c r="I61" i="3" s="1"/>
  <c r="G62" i="3"/>
  <c r="I62" i="3" s="1"/>
  <c r="G63" i="3"/>
  <c r="I63" i="3" s="1"/>
  <c r="G64" i="3"/>
  <c r="I64" i="3" s="1"/>
  <c r="G65" i="3"/>
  <c r="I65" i="3" s="1"/>
  <c r="G66" i="3"/>
  <c r="I66" i="3" s="1"/>
  <c r="G67" i="3"/>
  <c r="I67" i="3" s="1"/>
  <c r="G68" i="3"/>
  <c r="I68" i="3" s="1"/>
  <c r="G69" i="3"/>
  <c r="I69" i="3" s="1"/>
  <c r="G70" i="3"/>
  <c r="I70" i="3" s="1"/>
  <c r="G71" i="3"/>
  <c r="I71" i="3" s="1"/>
  <c r="G72" i="3"/>
  <c r="I72" i="3" s="1"/>
  <c r="G73" i="3"/>
  <c r="I73" i="3" s="1"/>
  <c r="G74" i="3"/>
  <c r="I74" i="3" s="1"/>
  <c r="G75" i="3"/>
  <c r="I75" i="3" s="1"/>
  <c r="G76" i="3"/>
  <c r="I76" i="3" s="1"/>
  <c r="G77" i="3"/>
  <c r="I77" i="3" s="1"/>
  <c r="G78" i="3"/>
  <c r="I78" i="3" s="1"/>
  <c r="G79" i="3"/>
  <c r="I79" i="3" s="1"/>
  <c r="G80" i="3"/>
  <c r="I80" i="3" s="1"/>
  <c r="G3" i="3"/>
  <c r="I3" i="3" s="1"/>
  <c r="E81" i="3" l="1"/>
  <c r="F81" i="3"/>
  <c r="H81" i="3" l="1"/>
  <c r="D81" i="3"/>
  <c r="C81" i="3"/>
  <c r="J79" i="3"/>
  <c r="J74" i="3"/>
  <c r="J66" i="3"/>
  <c r="J65" i="3"/>
  <c r="J60" i="3"/>
  <c r="J59" i="3"/>
  <c r="J52" i="3"/>
  <c r="J51" i="3"/>
  <c r="J48" i="3"/>
  <c r="J46" i="3"/>
  <c r="J45" i="3"/>
  <c r="J37" i="3"/>
  <c r="J35" i="3"/>
  <c r="J32" i="3"/>
  <c r="J31" i="3"/>
  <c r="J24" i="3"/>
  <c r="J19" i="3"/>
  <c r="J18" i="3"/>
  <c r="J13" i="3"/>
  <c r="J11" i="3"/>
  <c r="J9" i="3"/>
  <c r="J8" i="3"/>
  <c r="E81" i="2"/>
  <c r="G81" i="2" s="1"/>
  <c r="E79" i="2"/>
  <c r="G79" i="2" s="1"/>
  <c r="E77" i="2"/>
  <c r="G77" i="2" s="1"/>
  <c r="E75" i="2"/>
  <c r="E74" i="2"/>
  <c r="E73" i="2"/>
  <c r="E71" i="2"/>
  <c r="G71" i="2" s="1"/>
  <c r="E67" i="2"/>
  <c r="G67" i="2" s="1"/>
  <c r="E66" i="2"/>
  <c r="E63" i="2"/>
  <c r="I61" i="2"/>
  <c r="J61" i="2" s="1"/>
  <c r="E61" i="2"/>
  <c r="E60" i="2"/>
  <c r="E57" i="2"/>
  <c r="G57" i="2" s="1"/>
  <c r="E56" i="2"/>
  <c r="G56" i="2" s="1"/>
  <c r="E53" i="2"/>
  <c r="G53" i="2" s="1"/>
  <c r="E52" i="2"/>
  <c r="G52" i="2" s="1"/>
  <c r="E51" i="2"/>
  <c r="G51" i="2" s="1"/>
  <c r="I50" i="2"/>
  <c r="J50" i="2" s="1"/>
  <c r="E50" i="2"/>
  <c r="G50" i="2" s="1"/>
  <c r="H50" i="2" s="1"/>
  <c r="E49" i="2"/>
  <c r="E48" i="2"/>
  <c r="E46" i="2"/>
  <c r="E44" i="2"/>
  <c r="G44" i="2" s="1"/>
  <c r="E43" i="2"/>
  <c r="G43" i="2" s="1"/>
  <c r="E42" i="2"/>
  <c r="G42" i="2" s="1"/>
  <c r="E40" i="2"/>
  <c r="G40" i="2" s="1"/>
  <c r="E39" i="2"/>
  <c r="G39" i="2" s="1"/>
  <c r="E38" i="2"/>
  <c r="G38" i="2" s="1"/>
  <c r="I37" i="2"/>
  <c r="J37" i="2" s="1"/>
  <c r="E35" i="2"/>
  <c r="E33" i="2"/>
  <c r="G33" i="2" s="1"/>
  <c r="E32" i="2"/>
  <c r="E31" i="2"/>
  <c r="G31" i="2" s="1"/>
  <c r="E30" i="2"/>
  <c r="E29" i="2"/>
  <c r="G29" i="2" s="1"/>
  <c r="E28" i="2"/>
  <c r="G28" i="2" s="1"/>
  <c r="E27" i="2"/>
  <c r="G27" i="2" s="1"/>
  <c r="E25" i="2"/>
  <c r="G25" i="2" s="1"/>
  <c r="E24" i="2"/>
  <c r="G24" i="2" s="1"/>
  <c r="E23" i="2"/>
  <c r="G23" i="2" s="1"/>
  <c r="E22" i="2"/>
  <c r="G22" i="2" s="1"/>
  <c r="E21" i="2"/>
  <c r="G21" i="2" s="1"/>
  <c r="E20" i="2"/>
  <c r="E18" i="2"/>
  <c r="E15" i="2"/>
  <c r="E11" i="2"/>
  <c r="G11" i="2" s="1"/>
  <c r="E10" i="2"/>
  <c r="G10" i="2" s="1"/>
  <c r="E7" i="2"/>
  <c r="G7" i="2" s="1"/>
  <c r="E6" i="2"/>
  <c r="G6" i="2" s="1"/>
  <c r="E5" i="2"/>
  <c r="O4" i="2"/>
  <c r="N4" i="2"/>
  <c r="P4" i="2" s="1"/>
  <c r="K83" i="2"/>
  <c r="G81" i="3" l="1"/>
  <c r="I81" i="3" s="1"/>
  <c r="J3" i="3"/>
  <c r="J12" i="3"/>
  <c r="J14" i="3"/>
  <c r="J6" i="3"/>
  <c r="J78" i="3"/>
  <c r="J5" i="3"/>
  <c r="J39" i="3"/>
  <c r="J67" i="3"/>
  <c r="J7" i="3"/>
  <c r="J56" i="3"/>
  <c r="J41" i="3"/>
  <c r="J28" i="3"/>
  <c r="J47" i="3"/>
  <c r="J29" i="3"/>
  <c r="J75" i="3"/>
  <c r="J21" i="3"/>
  <c r="J76" i="3"/>
  <c r="J22" i="3"/>
  <c r="J49" i="3"/>
  <c r="J77" i="3"/>
  <c r="J23" i="3"/>
  <c r="J17" i="3"/>
  <c r="J33" i="3"/>
  <c r="J42" i="3"/>
  <c r="J69" i="3"/>
  <c r="J20" i="3"/>
  <c r="J57" i="3"/>
  <c r="J4" i="3"/>
  <c r="J30" i="3"/>
  <c r="J58" i="3"/>
  <c r="J15" i="3"/>
  <c r="J34" i="3"/>
  <c r="J43" i="3"/>
  <c r="J70" i="3"/>
  <c r="J61" i="3"/>
  <c r="J71" i="3"/>
  <c r="J44" i="3"/>
  <c r="J10" i="3"/>
  <c r="J26" i="3"/>
  <c r="J53" i="3"/>
  <c r="J62" i="3"/>
  <c r="J72" i="3"/>
  <c r="J64" i="3"/>
  <c r="J36" i="3"/>
  <c r="J63" i="3"/>
  <c r="J27" i="3"/>
  <c r="J55" i="3"/>
  <c r="J38" i="3"/>
  <c r="J80" i="3"/>
  <c r="J25" i="3"/>
  <c r="J73" i="3"/>
  <c r="J16" i="3"/>
  <c r="J40" i="3"/>
  <c r="J54" i="3"/>
  <c r="J68" i="3"/>
  <c r="G63" i="2"/>
  <c r="G73" i="2"/>
  <c r="F83" i="2"/>
  <c r="E14" i="2"/>
  <c r="G14" i="2" s="1"/>
  <c r="E34" i="2"/>
  <c r="G34" i="2" s="1"/>
  <c r="E47" i="2"/>
  <c r="G47" i="2" s="1"/>
  <c r="E70" i="2"/>
  <c r="G70" i="2" s="1"/>
  <c r="E80" i="2"/>
  <c r="G80" i="2" s="1"/>
  <c r="E8" i="2"/>
  <c r="G8" i="2" s="1"/>
  <c r="I8" i="2" s="1"/>
  <c r="J8" i="2" s="1"/>
  <c r="E41" i="2"/>
  <c r="G41" i="2" s="1"/>
  <c r="H41" i="2" s="1"/>
  <c r="E54" i="2"/>
  <c r="G54" i="2" s="1"/>
  <c r="I54" i="2" s="1"/>
  <c r="J54" i="2" s="1"/>
  <c r="G60" i="2"/>
  <c r="I60" i="2" s="1"/>
  <c r="J60" i="2" s="1"/>
  <c r="G5" i="2"/>
  <c r="G15" i="2"/>
  <c r="H15" i="2" s="1"/>
  <c r="G35" i="2"/>
  <c r="G48" i="2"/>
  <c r="G61" i="2"/>
  <c r="H61" i="2" s="1"/>
  <c r="E64" i="2"/>
  <c r="G64" i="2" s="1"/>
  <c r="D83" i="2"/>
  <c r="G18" i="2"/>
  <c r="E45" i="2"/>
  <c r="G45" i="2" s="1"/>
  <c r="E58" i="2"/>
  <c r="G58" i="2" s="1"/>
  <c r="G74" i="2"/>
  <c r="E9" i="2"/>
  <c r="G9" i="2" s="1"/>
  <c r="H9" i="2" s="1"/>
  <c r="E12" i="2"/>
  <c r="G12" i="2" s="1"/>
  <c r="H12" i="2" s="1"/>
  <c r="E19" i="2"/>
  <c r="G19" i="2" s="1"/>
  <c r="I19" i="2" s="1"/>
  <c r="J19" i="2" s="1"/>
  <c r="E55" i="2"/>
  <c r="G55" i="2" s="1"/>
  <c r="H55" i="2" s="1"/>
  <c r="E65" i="2"/>
  <c r="G65" i="2" s="1"/>
  <c r="I65" i="2" s="1"/>
  <c r="J65" i="2" s="1"/>
  <c r="E68" i="2"/>
  <c r="G68" i="2" s="1"/>
  <c r="E78" i="2"/>
  <c r="G78" i="2" s="1"/>
  <c r="E16" i="2"/>
  <c r="G16" i="2" s="1"/>
  <c r="G32" i="2"/>
  <c r="G49" i="2"/>
  <c r="G75" i="2"/>
  <c r="E26" i="2"/>
  <c r="G26" i="2" s="1"/>
  <c r="E36" i="2"/>
  <c r="G36" i="2" s="1"/>
  <c r="E59" i="2"/>
  <c r="G59" i="2" s="1"/>
  <c r="E62" i="2"/>
  <c r="G62" i="2" s="1"/>
  <c r="I62" i="2" s="1"/>
  <c r="J62" i="2" s="1"/>
  <c r="E72" i="2"/>
  <c r="G72" i="2" s="1"/>
  <c r="I72" i="2" s="1"/>
  <c r="J72" i="2" s="1"/>
  <c r="E82" i="2"/>
  <c r="G82" i="2" s="1"/>
  <c r="I82" i="2" s="1"/>
  <c r="J82" i="2" s="1"/>
  <c r="E13" i="2"/>
  <c r="G13" i="2" s="1"/>
  <c r="G20" i="2"/>
  <c r="I20" i="2" s="1"/>
  <c r="J20" i="2" s="1"/>
  <c r="G30" i="2"/>
  <c r="G66" i="2"/>
  <c r="E69" i="2"/>
  <c r="G69" i="2" s="1"/>
  <c r="C83" i="2"/>
  <c r="E17" i="2"/>
  <c r="G17" i="2" s="1"/>
  <c r="E37" i="2"/>
  <c r="G37" i="2" s="1"/>
  <c r="H37" i="2" s="1"/>
  <c r="G46" i="2"/>
  <c r="E76" i="2"/>
  <c r="G76" i="2" s="1"/>
  <c r="I67" i="2"/>
  <c r="J67" i="2" s="1"/>
  <c r="H67" i="2"/>
  <c r="I64" i="2"/>
  <c r="J64" i="2" s="1"/>
  <c r="H64" i="2"/>
  <c r="I10" i="2"/>
  <c r="J10" i="2" s="1"/>
  <c r="H10" i="2"/>
  <c r="I63" i="2"/>
  <c r="J63" i="2" s="1"/>
  <c r="H63" i="2"/>
  <c r="H31" i="2"/>
  <c r="I31" i="2"/>
  <c r="J31" i="2" s="1"/>
  <c r="H8" i="2"/>
  <c r="I77" i="2"/>
  <c r="J77" i="2" s="1"/>
  <c r="H77" i="2"/>
  <c r="I22" i="2"/>
  <c r="J22" i="2" s="1"/>
  <c r="H22" i="2"/>
  <c r="I42" i="2"/>
  <c r="J42" i="2" s="1"/>
  <c r="H42" i="2"/>
  <c r="I52" i="2"/>
  <c r="J52" i="2" s="1"/>
  <c r="H52" i="2"/>
  <c r="I55" i="2"/>
  <c r="J55" i="2" s="1"/>
  <c r="H71" i="2"/>
  <c r="I71" i="2"/>
  <c r="J71" i="2" s="1"/>
  <c r="I74" i="2"/>
  <c r="J74" i="2" s="1"/>
  <c r="H74" i="2"/>
  <c r="I81" i="2"/>
  <c r="J81" i="2" s="1"/>
  <c r="H81" i="2"/>
  <c r="I40" i="2"/>
  <c r="J40" i="2" s="1"/>
  <c r="H40" i="2"/>
  <c r="H73" i="2"/>
  <c r="I73" i="2"/>
  <c r="J73" i="2" s="1"/>
  <c r="I44" i="2"/>
  <c r="J44" i="2" s="1"/>
  <c r="H44" i="2"/>
  <c r="I28" i="2"/>
  <c r="J28" i="2" s="1"/>
  <c r="H28" i="2"/>
  <c r="I51" i="2"/>
  <c r="J51" i="2" s="1"/>
  <c r="H51" i="2"/>
  <c r="I5" i="2"/>
  <c r="J5" i="2" s="1"/>
  <c r="H5" i="2"/>
  <c r="I48" i="2"/>
  <c r="J48" i="2" s="1"/>
  <c r="H48" i="2"/>
  <c r="I6" i="2"/>
  <c r="J6" i="2" s="1"/>
  <c r="H6" i="2"/>
  <c r="H29" i="2"/>
  <c r="I29" i="2"/>
  <c r="J29" i="2" s="1"/>
  <c r="I32" i="2"/>
  <c r="J32" i="2" s="1"/>
  <c r="H32" i="2"/>
  <c r="H49" i="2"/>
  <c r="I49" i="2"/>
  <c r="J49" i="2" s="1"/>
  <c r="I68" i="2"/>
  <c r="J68" i="2" s="1"/>
  <c r="H68" i="2"/>
  <c r="I78" i="2"/>
  <c r="J78" i="2" s="1"/>
  <c r="H78" i="2"/>
  <c r="I17" i="2"/>
  <c r="J17" i="2" s="1"/>
  <c r="H17" i="2"/>
  <c r="I24" i="2"/>
  <c r="J24" i="2" s="1"/>
  <c r="H24" i="2"/>
  <c r="I14" i="2"/>
  <c r="J14" i="2" s="1"/>
  <c r="H14" i="2"/>
  <c r="I47" i="2"/>
  <c r="J47" i="2" s="1"/>
  <c r="H47" i="2"/>
  <c r="I21" i="2"/>
  <c r="J21" i="2" s="1"/>
  <c r="H21" i="2"/>
  <c r="I80" i="2"/>
  <c r="J80" i="2" s="1"/>
  <c r="H80" i="2"/>
  <c r="H57" i="2"/>
  <c r="I57" i="2"/>
  <c r="J57" i="2" s="1"/>
  <c r="I38" i="2"/>
  <c r="J38" i="2" s="1"/>
  <c r="H38" i="2"/>
  <c r="H35" i="2"/>
  <c r="I35" i="2"/>
  <c r="J35" i="2" s="1"/>
  <c r="I18" i="2"/>
  <c r="J18" i="2" s="1"/>
  <c r="H18" i="2"/>
  <c r="H45" i="2"/>
  <c r="I45" i="2"/>
  <c r="J45" i="2" s="1"/>
  <c r="I16" i="2"/>
  <c r="J16" i="2" s="1"/>
  <c r="H16" i="2"/>
  <c r="I23" i="2"/>
  <c r="J23" i="2" s="1"/>
  <c r="H23" i="2"/>
  <c r="I26" i="2"/>
  <c r="J26" i="2" s="1"/>
  <c r="H26" i="2"/>
  <c r="I36" i="2"/>
  <c r="J36" i="2" s="1"/>
  <c r="H36" i="2"/>
  <c r="I39" i="2"/>
  <c r="J39" i="2" s="1"/>
  <c r="H39" i="2"/>
  <c r="H59" i="2"/>
  <c r="I59" i="2"/>
  <c r="J59" i="2" s="1"/>
  <c r="I75" i="2"/>
  <c r="J75" i="2" s="1"/>
  <c r="H75" i="2"/>
  <c r="I7" i="2"/>
  <c r="J7" i="2" s="1"/>
  <c r="H7" i="2"/>
  <c r="H27" i="2"/>
  <c r="I27" i="2"/>
  <c r="J27" i="2" s="1"/>
  <c r="I34" i="2"/>
  <c r="J34" i="2" s="1"/>
  <c r="H34" i="2"/>
  <c r="I70" i="2"/>
  <c r="J70" i="2" s="1"/>
  <c r="H70" i="2"/>
  <c r="H11" i="2"/>
  <c r="I11" i="2"/>
  <c r="J11" i="2" s="1"/>
  <c r="I41" i="2"/>
  <c r="J41" i="2" s="1"/>
  <c r="I25" i="2"/>
  <c r="J25" i="2" s="1"/>
  <c r="H25" i="2"/>
  <c r="I58" i="2"/>
  <c r="J58" i="2" s="1"/>
  <c r="H58" i="2"/>
  <c r="I33" i="2"/>
  <c r="J33" i="2" s="1"/>
  <c r="H33" i="2"/>
  <c r="I56" i="2"/>
  <c r="J56" i="2" s="1"/>
  <c r="H56" i="2"/>
  <c r="I13" i="2"/>
  <c r="J13" i="2" s="1"/>
  <c r="H13" i="2"/>
  <c r="H20" i="2"/>
  <c r="I30" i="2"/>
  <c r="J30" i="2" s="1"/>
  <c r="H30" i="2"/>
  <c r="I79" i="2"/>
  <c r="J79" i="2" s="1"/>
  <c r="H79" i="2"/>
  <c r="H43" i="2"/>
  <c r="I43" i="2"/>
  <c r="J43" i="2" s="1"/>
  <c r="I46" i="2"/>
  <c r="J46" i="2" s="1"/>
  <c r="H46" i="2"/>
  <c r="I66" i="2"/>
  <c r="J66" i="2" s="1"/>
  <c r="H66" i="2"/>
  <c r="H69" i="2"/>
  <c r="I69" i="2"/>
  <c r="J69" i="2" s="1"/>
  <c r="I53" i="2"/>
  <c r="J53" i="2" s="1"/>
  <c r="H53" i="2"/>
  <c r="I76" i="2"/>
  <c r="J76" i="2" s="1"/>
  <c r="H76" i="2"/>
  <c r="E4" i="2"/>
  <c r="M7" i="3" l="1"/>
  <c r="M5" i="3"/>
  <c r="M6" i="3" s="1"/>
  <c r="H72" i="2"/>
  <c r="H62" i="2"/>
  <c r="I15" i="2"/>
  <c r="J15" i="2" s="1"/>
  <c r="H82" i="2"/>
  <c r="H54" i="2"/>
  <c r="H19" i="2"/>
  <c r="H60" i="2"/>
  <c r="I12" i="2"/>
  <c r="J12" i="2" s="1"/>
  <c r="H65" i="2"/>
  <c r="I9" i="2"/>
  <c r="J9" i="2" s="1"/>
  <c r="G4" i="2"/>
  <c r="E83" i="2"/>
  <c r="G83" i="2" s="1"/>
  <c r="K83" i="1"/>
  <c r="I50" i="1"/>
  <c r="I61" i="1"/>
  <c r="J61" i="1" s="1"/>
  <c r="I37" i="1"/>
  <c r="J37" i="1" s="1"/>
  <c r="F83" i="1"/>
  <c r="D83" i="1"/>
  <c r="C83" i="1"/>
  <c r="E82" i="1"/>
  <c r="G82" i="1" s="1"/>
  <c r="E81" i="1"/>
  <c r="G81" i="1" s="1"/>
  <c r="H81" i="1" s="1"/>
  <c r="E80" i="1"/>
  <c r="G80" i="1" s="1"/>
  <c r="H80" i="1" s="1"/>
  <c r="E79" i="1"/>
  <c r="G79" i="1" s="1"/>
  <c r="E78" i="1"/>
  <c r="G78" i="1" s="1"/>
  <c r="E77" i="1"/>
  <c r="G77" i="1" s="1"/>
  <c r="H77" i="1" s="1"/>
  <c r="E76" i="1"/>
  <c r="G76" i="1" s="1"/>
  <c r="E75" i="1"/>
  <c r="G75" i="1" s="1"/>
  <c r="H75" i="1" s="1"/>
  <c r="E74" i="1"/>
  <c r="G74" i="1" s="1"/>
  <c r="H74" i="1" s="1"/>
  <c r="E73" i="1"/>
  <c r="G73" i="1" s="1"/>
  <c r="E72" i="1"/>
  <c r="G72" i="1" s="1"/>
  <c r="H72" i="1" s="1"/>
  <c r="E71" i="1"/>
  <c r="G71" i="1" s="1"/>
  <c r="H71" i="1" s="1"/>
  <c r="E70" i="1"/>
  <c r="G70" i="1" s="1"/>
  <c r="H70" i="1" s="1"/>
  <c r="E69" i="1"/>
  <c r="G69" i="1" s="1"/>
  <c r="H69" i="1" s="1"/>
  <c r="E68" i="1"/>
  <c r="G68" i="1" s="1"/>
  <c r="H68" i="1" s="1"/>
  <c r="E67" i="1"/>
  <c r="G67" i="1" s="1"/>
  <c r="H67" i="1" s="1"/>
  <c r="E66" i="1"/>
  <c r="G66" i="1" s="1"/>
  <c r="H66" i="1" s="1"/>
  <c r="E65" i="1"/>
  <c r="G65" i="1" s="1"/>
  <c r="E64" i="1"/>
  <c r="G64" i="1" s="1"/>
  <c r="H64" i="1" s="1"/>
  <c r="E63" i="1"/>
  <c r="G63" i="1" s="1"/>
  <c r="E62" i="1"/>
  <c r="G62" i="1" s="1"/>
  <c r="H62" i="1" s="1"/>
  <c r="E61" i="1"/>
  <c r="G61" i="1" s="1"/>
  <c r="H61" i="1" s="1"/>
  <c r="E60" i="1"/>
  <c r="G60" i="1" s="1"/>
  <c r="H60" i="1" s="1"/>
  <c r="E59" i="1"/>
  <c r="G59" i="1" s="1"/>
  <c r="H59" i="1" s="1"/>
  <c r="E58" i="1"/>
  <c r="G58" i="1" s="1"/>
  <c r="H58" i="1" s="1"/>
  <c r="E57" i="1"/>
  <c r="G57" i="1" s="1"/>
  <c r="H57" i="1" s="1"/>
  <c r="E56" i="1"/>
  <c r="G56" i="1" s="1"/>
  <c r="H56" i="1" s="1"/>
  <c r="E55" i="1"/>
  <c r="G55" i="1" s="1"/>
  <c r="E54" i="1"/>
  <c r="G54" i="1" s="1"/>
  <c r="H54" i="1" s="1"/>
  <c r="E53" i="1"/>
  <c r="G53" i="1" s="1"/>
  <c r="H53" i="1" s="1"/>
  <c r="E52" i="1"/>
  <c r="G52" i="1" s="1"/>
  <c r="H52" i="1" s="1"/>
  <c r="E51" i="1"/>
  <c r="G51" i="1" s="1"/>
  <c r="H51" i="1" s="1"/>
  <c r="E50" i="1"/>
  <c r="G50" i="1" s="1"/>
  <c r="H50" i="1" s="1"/>
  <c r="E49" i="1"/>
  <c r="G49" i="1" s="1"/>
  <c r="E48" i="1"/>
  <c r="G48" i="1" s="1"/>
  <c r="H48" i="1" s="1"/>
  <c r="E47" i="1"/>
  <c r="G47" i="1" s="1"/>
  <c r="H47" i="1" s="1"/>
  <c r="E46" i="1"/>
  <c r="G46" i="1" s="1"/>
  <c r="H46" i="1" s="1"/>
  <c r="E45" i="1"/>
  <c r="G45" i="1" s="1"/>
  <c r="H45" i="1" s="1"/>
  <c r="E44" i="1"/>
  <c r="G44" i="1" s="1"/>
  <c r="E43" i="1"/>
  <c r="G43" i="1" s="1"/>
  <c r="H43" i="1" s="1"/>
  <c r="E42" i="1"/>
  <c r="G42" i="1" s="1"/>
  <c r="E41" i="1"/>
  <c r="G41" i="1" s="1"/>
  <c r="H41" i="1" s="1"/>
  <c r="E40" i="1"/>
  <c r="G40" i="1" s="1"/>
  <c r="H40" i="1" s="1"/>
  <c r="E39" i="1"/>
  <c r="G39" i="1" s="1"/>
  <c r="H39" i="1" s="1"/>
  <c r="E38" i="1"/>
  <c r="G38" i="1" s="1"/>
  <c r="H38" i="1" s="1"/>
  <c r="E37" i="1"/>
  <c r="G37" i="1" s="1"/>
  <c r="H37" i="1" s="1"/>
  <c r="E36" i="1"/>
  <c r="G36" i="1" s="1"/>
  <c r="H36" i="1" s="1"/>
  <c r="E35" i="1"/>
  <c r="G35" i="1" s="1"/>
  <c r="H35" i="1" s="1"/>
  <c r="E34" i="1"/>
  <c r="G34" i="1" s="1"/>
  <c r="H34" i="1" s="1"/>
  <c r="E33" i="1"/>
  <c r="G33" i="1" s="1"/>
  <c r="H33" i="1" s="1"/>
  <c r="E32" i="1"/>
  <c r="G32" i="1" s="1"/>
  <c r="E31" i="1"/>
  <c r="G31" i="1" s="1"/>
  <c r="H31" i="1" s="1"/>
  <c r="E30" i="1"/>
  <c r="G30" i="1" s="1"/>
  <c r="H30" i="1" s="1"/>
  <c r="E29" i="1"/>
  <c r="G29" i="1" s="1"/>
  <c r="H29" i="1" s="1"/>
  <c r="E28" i="1"/>
  <c r="G28" i="1" s="1"/>
  <c r="H28" i="1" s="1"/>
  <c r="E27" i="1"/>
  <c r="G27" i="1" s="1"/>
  <c r="H27" i="1" s="1"/>
  <c r="E26" i="1"/>
  <c r="G26" i="1" s="1"/>
  <c r="H26" i="1" s="1"/>
  <c r="E25" i="1"/>
  <c r="G25" i="1" s="1"/>
  <c r="E24" i="1"/>
  <c r="G24" i="1" s="1"/>
  <c r="E23" i="1"/>
  <c r="G23" i="1" s="1"/>
  <c r="H23" i="1" s="1"/>
  <c r="E22" i="1"/>
  <c r="G22" i="1" s="1"/>
  <c r="H22" i="1" s="1"/>
  <c r="E21" i="1"/>
  <c r="G21" i="1" s="1"/>
  <c r="H21" i="1" s="1"/>
  <c r="E20" i="1"/>
  <c r="G20" i="1" s="1"/>
  <c r="H20" i="1" s="1"/>
  <c r="E19" i="1"/>
  <c r="G19" i="1" s="1"/>
  <c r="E18" i="1"/>
  <c r="G18" i="1" s="1"/>
  <c r="H18" i="1" s="1"/>
  <c r="E17" i="1"/>
  <c r="G17" i="1" s="1"/>
  <c r="H17" i="1" s="1"/>
  <c r="E16" i="1"/>
  <c r="G16" i="1" s="1"/>
  <c r="H16" i="1" s="1"/>
  <c r="E15" i="1"/>
  <c r="G15" i="1" s="1"/>
  <c r="H15" i="1" s="1"/>
  <c r="E14" i="1"/>
  <c r="G14" i="1" s="1"/>
  <c r="H14" i="1" s="1"/>
  <c r="E13" i="1"/>
  <c r="G13" i="1" s="1"/>
  <c r="H13" i="1" s="1"/>
  <c r="E12" i="1"/>
  <c r="G12" i="1" s="1"/>
  <c r="H12" i="1" s="1"/>
  <c r="E11" i="1"/>
  <c r="G11" i="1" s="1"/>
  <c r="E10" i="1"/>
  <c r="G10" i="1" s="1"/>
  <c r="H10" i="1" s="1"/>
  <c r="E9" i="1"/>
  <c r="G9" i="1" s="1"/>
  <c r="H9" i="1" s="1"/>
  <c r="E8" i="1"/>
  <c r="G8" i="1" s="1"/>
  <c r="H8" i="1" s="1"/>
  <c r="E7" i="1"/>
  <c r="G7" i="1" s="1"/>
  <c r="H7" i="1" s="1"/>
  <c r="E6" i="1"/>
  <c r="G6" i="1" s="1"/>
  <c r="H6" i="1" s="1"/>
  <c r="E5" i="1"/>
  <c r="G5" i="1" s="1"/>
  <c r="H5" i="1" s="1"/>
  <c r="O4" i="1"/>
  <c r="N4" i="1"/>
  <c r="E4" i="1"/>
  <c r="M8" i="3" l="1"/>
  <c r="G88" i="2"/>
  <c r="G86" i="2"/>
  <c r="H4" i="2"/>
  <c r="I4" i="2"/>
  <c r="H76" i="1"/>
  <c r="H65" i="1"/>
  <c r="H55" i="1"/>
  <c r="H82" i="1"/>
  <c r="H79" i="1"/>
  <c r="H42" i="1"/>
  <c r="H24" i="1"/>
  <c r="H25" i="1"/>
  <c r="H63" i="1"/>
  <c r="H11" i="1"/>
  <c r="I78" i="1"/>
  <c r="J78" i="1" s="1"/>
  <c r="H78" i="1"/>
  <c r="H73" i="1"/>
  <c r="H44" i="1"/>
  <c r="H32" i="1"/>
  <c r="I19" i="1"/>
  <c r="J19" i="1" s="1"/>
  <c r="H19" i="1"/>
  <c r="H49" i="1"/>
  <c r="P4" i="1"/>
  <c r="I6" i="1" s="1"/>
  <c r="J6" i="1" s="1"/>
  <c r="J50" i="1"/>
  <c r="I5" i="1"/>
  <c r="J5" i="1" s="1"/>
  <c r="I18" i="1"/>
  <c r="J18" i="1" s="1"/>
  <c r="I20" i="1"/>
  <c r="J20" i="1" s="1"/>
  <c r="I15" i="1"/>
  <c r="J15" i="1" s="1"/>
  <c r="E83" i="1"/>
  <c r="G83" i="1" s="1"/>
  <c r="G4" i="1"/>
  <c r="H4" i="1" s="1"/>
  <c r="N15" i="2" l="1"/>
  <c r="N14" i="2" s="1"/>
  <c r="N13" i="2" s="1"/>
  <c r="N11" i="2"/>
  <c r="N12" i="2" s="1"/>
  <c r="G87" i="2"/>
  <c r="G89" i="2" s="1"/>
  <c r="J4" i="2"/>
  <c r="I56" i="1"/>
  <c r="J56" i="1" s="1"/>
  <c r="I39" i="1"/>
  <c r="J39" i="1" s="1"/>
  <c r="I33" i="1"/>
  <c r="J33" i="1" s="1"/>
  <c r="I24" i="1"/>
  <c r="J24" i="1" s="1"/>
  <c r="I42" i="1"/>
  <c r="J42" i="1" s="1"/>
  <c r="I31" i="1"/>
  <c r="J31" i="1" s="1"/>
  <c r="I72" i="1"/>
  <c r="J72" i="1" s="1"/>
  <c r="I48" i="1"/>
  <c r="J48" i="1" s="1"/>
  <c r="I81" i="1"/>
  <c r="J81" i="1" s="1"/>
  <c r="I21" i="1"/>
  <c r="J21" i="1" s="1"/>
  <c r="I77" i="1"/>
  <c r="J77" i="1" s="1"/>
  <c r="I29" i="1"/>
  <c r="J29" i="1" s="1"/>
  <c r="I16" i="1"/>
  <c r="J16" i="1" s="1"/>
  <c r="I74" i="1"/>
  <c r="J74" i="1" s="1"/>
  <c r="I58" i="1"/>
  <c r="J58" i="1" s="1"/>
  <c r="I53" i="1"/>
  <c r="J53" i="1" s="1"/>
  <c r="I13" i="1"/>
  <c r="J13" i="1" s="1"/>
  <c r="I51" i="1"/>
  <c r="J51" i="1" s="1"/>
  <c r="I75" i="1"/>
  <c r="J75" i="1" s="1"/>
  <c r="I70" i="1"/>
  <c r="J70" i="1" s="1"/>
  <c r="I46" i="1"/>
  <c r="J46" i="1" s="1"/>
  <c r="I67" i="1"/>
  <c r="J67" i="1" s="1"/>
  <c r="I30" i="1"/>
  <c r="J30" i="1" s="1"/>
  <c r="I27" i="1"/>
  <c r="J27" i="1" s="1"/>
  <c r="I7" i="1"/>
  <c r="J7" i="1" s="1"/>
  <c r="I71" i="1"/>
  <c r="J71" i="1" s="1"/>
  <c r="I69" i="1"/>
  <c r="J69" i="1" s="1"/>
  <c r="I52" i="1"/>
  <c r="J52" i="1" s="1"/>
  <c r="I45" i="1"/>
  <c r="J45" i="1" s="1"/>
  <c r="I32" i="1"/>
  <c r="J32" i="1" s="1"/>
  <c r="I22" i="1"/>
  <c r="J22" i="1" s="1"/>
  <c r="I10" i="1"/>
  <c r="J10" i="1" s="1"/>
  <c r="I64" i="1"/>
  <c r="J64" i="1" s="1"/>
  <c r="I57" i="1"/>
  <c r="J57" i="1" s="1"/>
  <c r="I59" i="1"/>
  <c r="J59" i="1" s="1"/>
  <c r="I41" i="1"/>
  <c r="J41" i="1" s="1"/>
  <c r="I34" i="1"/>
  <c r="J34" i="1" s="1"/>
  <c r="I38" i="1"/>
  <c r="J38" i="1" s="1"/>
  <c r="I12" i="1"/>
  <c r="J12" i="1" s="1"/>
  <c r="I44" i="1"/>
  <c r="J44" i="1" s="1"/>
  <c r="I35" i="1"/>
  <c r="J35" i="1" s="1"/>
  <c r="I8" i="1"/>
  <c r="J8" i="1" s="1"/>
  <c r="I60" i="1"/>
  <c r="J60" i="1" s="1"/>
  <c r="I54" i="1"/>
  <c r="J54" i="1" s="1"/>
  <c r="I36" i="1"/>
  <c r="J36" i="1" s="1"/>
  <c r="I17" i="1"/>
  <c r="J17" i="1" s="1"/>
  <c r="I43" i="1"/>
  <c r="J43" i="1" s="1"/>
  <c r="I9" i="1"/>
  <c r="J9" i="1" s="1"/>
  <c r="I66" i="1"/>
  <c r="J66" i="1" s="1"/>
  <c r="I68" i="1"/>
  <c r="J68" i="1" s="1"/>
  <c r="I80" i="1"/>
  <c r="J80" i="1" s="1"/>
  <c r="I62" i="1"/>
  <c r="J62" i="1" s="1"/>
  <c r="I73" i="1"/>
  <c r="J73" i="1" s="1"/>
  <c r="I79" i="1"/>
  <c r="J79" i="1" s="1"/>
  <c r="I47" i="1"/>
  <c r="J47" i="1" s="1"/>
  <c r="I82" i="1"/>
  <c r="J82" i="1" s="1"/>
  <c r="I14" i="1"/>
  <c r="J14" i="1" s="1"/>
  <c r="I11" i="1"/>
  <c r="J11" i="1" s="1"/>
  <c r="I55" i="1"/>
  <c r="J55" i="1" s="1"/>
  <c r="I23" i="1"/>
  <c r="J23" i="1" s="1"/>
  <c r="I28" i="1"/>
  <c r="J28" i="1" s="1"/>
  <c r="I40" i="1"/>
  <c r="J40" i="1" s="1"/>
  <c r="I49" i="1"/>
  <c r="J49" i="1" s="1"/>
  <c r="I63" i="1"/>
  <c r="J63" i="1" s="1"/>
  <c r="I65" i="1"/>
  <c r="J65" i="1" s="1"/>
  <c r="I26" i="1"/>
  <c r="J26" i="1" s="1"/>
  <c r="I25" i="1"/>
  <c r="J25" i="1" s="1"/>
  <c r="I76" i="1"/>
  <c r="J76" i="1" s="1"/>
  <c r="I4" i="1"/>
  <c r="G88" i="1"/>
  <c r="G86" i="1"/>
  <c r="N15" i="1" l="1"/>
  <c r="N14" i="1" s="1"/>
  <c r="N13" i="1" s="1"/>
  <c r="N11" i="1"/>
  <c r="N12" i="1" s="1"/>
  <c r="G87" i="1"/>
  <c r="G89" i="1" s="1"/>
  <c r="J4" i="1"/>
  <c r="N17" i="2" l="1"/>
  <c r="N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tc={9CE23D2F-C8FE-45EA-89B0-EA78027948DF}</author>
  </authors>
  <commentList>
    <comment ref="D2" authorId="0" shapeId="0" xr:uid="{9CE23D2F-C8FE-45EA-89B0-EA78027948DF}">
      <text>
        <t>[Threaded comment]
Your version of Excel allows you to read this threaded comment; however, any edits to it will get removed if the file is opened in a newer version of Excel. Learn more: https://go.microsoft.com/fwlink/?linkid=870924
Comment:
    Ilma ühinemise kompensatsioonita. Ei sisalda ka väikesaarte jms tasandusfondi lisatoetusi.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tc={13DE71AF-70E4-4762-9447-FB8141475FF0}</author>
  </authors>
  <commentList>
    <comment ref="D2" authorId="0" shapeId="0" xr:uid="{13DE71AF-70E4-4762-9447-FB8141475FF0}">
      <text>
        <t>[Threaded comment]
Your version of Excel allows you to read this threaded comment; however, any edits to it will get removed if the file is opened in a newer version of Excel. Learn more: https://go.microsoft.com/fwlink/?linkid=870924
Comment:
    Ilma ühinemise kompensatsioonita. Ei sisalda ka väikesaarte jms tasandusfondi lisatoetusi.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tc={65ED7B47-FEA9-4921-8A97-0A3A98CACE9B}</author>
  </authors>
  <commentList>
    <comment ref="D2" authorId="0" shapeId="0" xr:uid="{65ED7B47-FEA9-4921-8A97-0A3A98CACE9B}">
      <text>
        <t>[Threaded comment]
Your version of Excel allows you to read this threaded comment; however, any edits to it will get removed if the file is opened in a newer version of Excel. Learn more: https://go.microsoft.com/fwlink/?linkid=870924
Comment:
    Ilma ühinemise kompensatsioonita. Ei sisalda ka väikesaarte jms tasandusfondi lisatoetusi.</t>
      </text>
    </comment>
  </commentList>
</comments>
</file>

<file path=xl/sharedStrings.xml><?xml version="1.0" encoding="utf-8"?>
<sst xmlns="http://schemas.openxmlformats.org/spreadsheetml/2006/main" count="969" uniqueCount="153">
  <si>
    <t>Maakond</t>
  </si>
  <si>
    <t>Kohalik omavalitsus</t>
  </si>
  <si>
    <t>Arvestuslikud tulud vs kulud</t>
  </si>
  <si>
    <t>Toetus-määr</t>
  </si>
  <si>
    <t>Omaosalus (100-x)</t>
  </si>
  <si>
    <t>tulukus</t>
  </si>
  <si>
    <t>toetusmäär</t>
  </si>
  <si>
    <t>Arvestuslikud tulud</t>
  </si>
  <si>
    <t>Tulu ja kulutasandus</t>
  </si>
  <si>
    <t>KOKKU</t>
  </si>
  <si>
    <t>min:</t>
  </si>
  <si>
    <t>max:</t>
  </si>
  <si>
    <t>Harju</t>
  </si>
  <si>
    <t>Anija vald</t>
  </si>
  <si>
    <t>vahe</t>
  </si>
  <si>
    <t>Harku vald</t>
  </si>
  <si>
    <t>Jõelähtme vald</t>
  </si>
  <si>
    <t>Keila linn</t>
  </si>
  <si>
    <t>Kiili vald</t>
  </si>
  <si>
    <t>Kose vald</t>
  </si>
  <si>
    <t>Kuusalu vald</t>
  </si>
  <si>
    <t>Toetusmäär</t>
  </si>
  <si>
    <t>KOV arv</t>
  </si>
  <si>
    <t>Loksa linn</t>
  </si>
  <si>
    <t>Lääne-Harju vald</t>
  </si>
  <si>
    <t>Maardu linn</t>
  </si>
  <si>
    <t>Raasiku vald</t>
  </si>
  <si>
    <t>Rae vald</t>
  </si>
  <si>
    <t>Saku vald</t>
  </si>
  <si>
    <t>Saue vald</t>
  </si>
  <si>
    <t>Tallinna linn</t>
  </si>
  <si>
    <t>Viimsi vald</t>
  </si>
  <si>
    <t>Hiiu</t>
  </si>
  <si>
    <t>Hiiumaa vald</t>
  </si>
  <si>
    <t>Ida-Viru</t>
  </si>
  <si>
    <t>Alutaguse vald</t>
  </si>
  <si>
    <t>Jõhvi vald</t>
  </si>
  <si>
    <t>Kohtla-Järve linn</t>
  </si>
  <si>
    <t>Lüganuse vald</t>
  </si>
  <si>
    <t>Narva linn</t>
  </si>
  <si>
    <t>Narva-Jõesuu linn</t>
  </si>
  <si>
    <t>Sillamäe linn</t>
  </si>
  <si>
    <t>Toila vald</t>
  </si>
  <si>
    <t>Jõgeva</t>
  </si>
  <si>
    <t>Jõgeva vald</t>
  </si>
  <si>
    <t>Mustvee vald</t>
  </si>
  <si>
    <t>Põltsamaa vald</t>
  </si>
  <si>
    <t>Järva</t>
  </si>
  <si>
    <t>Järva vald</t>
  </si>
  <si>
    <t>Paide linn</t>
  </si>
  <si>
    <t>Türi vald</t>
  </si>
  <si>
    <t>Lääne</t>
  </si>
  <si>
    <t>Haapsalu linn</t>
  </si>
  <si>
    <t>Lääne-Nigula vald</t>
  </si>
  <si>
    <t>Vormsi vald</t>
  </si>
  <si>
    <t>väikesaare erand</t>
  </si>
  <si>
    <t>Lääne-Viru</t>
  </si>
  <si>
    <t>Haljala vald</t>
  </si>
  <si>
    <t>Kadrina vald</t>
  </si>
  <si>
    <t>Rakvere vald</t>
  </si>
  <si>
    <t>Rakvere linn</t>
  </si>
  <si>
    <t>Tapa vald</t>
  </si>
  <si>
    <t>Vinni vald</t>
  </si>
  <si>
    <t>Viru-Nigula vald</t>
  </si>
  <si>
    <t>Väike-Maarja vald</t>
  </si>
  <si>
    <t>Põlva</t>
  </si>
  <si>
    <t>Kanepi vald</t>
  </si>
  <si>
    <t>Põlva vald</t>
  </si>
  <si>
    <t>Räpina vald</t>
  </si>
  <si>
    <t>Pärnu</t>
  </si>
  <si>
    <t>Häädemeeste vald</t>
  </si>
  <si>
    <t>Kihnu vald</t>
  </si>
  <si>
    <t>Lääneranna vald</t>
  </si>
  <si>
    <t>Põhja-Pärnumaa vald</t>
  </si>
  <si>
    <t>Pärnu linn</t>
  </si>
  <si>
    <t>Saarde vald</t>
  </si>
  <si>
    <t>Tori vald</t>
  </si>
  <si>
    <t>Rapla</t>
  </si>
  <si>
    <t>Kehtna vald</t>
  </si>
  <si>
    <t>Kohila vald</t>
  </si>
  <si>
    <t>Märjamaa vald</t>
  </si>
  <si>
    <t>Rapla vald</t>
  </si>
  <si>
    <t>Saare</t>
  </si>
  <si>
    <t>Muhu vald</t>
  </si>
  <si>
    <t>Ruhnu vald</t>
  </si>
  <si>
    <t>Saaremaa vald</t>
  </si>
  <si>
    <t>Tartu</t>
  </si>
  <si>
    <t>Elva vald</t>
  </si>
  <si>
    <t>Kambja vald</t>
  </si>
  <si>
    <t>Kastre vald</t>
  </si>
  <si>
    <t>Luunja vald</t>
  </si>
  <si>
    <t>Nõo vald</t>
  </si>
  <si>
    <t>Peipsiääre vald</t>
  </si>
  <si>
    <t>Tartu vald</t>
  </si>
  <si>
    <t>Tartu linn</t>
  </si>
  <si>
    <t>Valga</t>
  </si>
  <si>
    <t>Otepää vald</t>
  </si>
  <si>
    <t>Tõrva vald</t>
  </si>
  <si>
    <t>Valga vald</t>
  </si>
  <si>
    <t>Viljandi</t>
  </si>
  <si>
    <t>Mulgi vald</t>
  </si>
  <si>
    <t>Põhja-Sakala vald</t>
  </si>
  <si>
    <t>Viljandi vald</t>
  </si>
  <si>
    <t>Viljandi linn</t>
  </si>
  <si>
    <t>Võru</t>
  </si>
  <si>
    <t>Antsla vald</t>
  </si>
  <si>
    <t>Rõuge vald</t>
  </si>
  <si>
    <t>Setomaa vald</t>
  </si>
  <si>
    <t>Võru vald</t>
  </si>
  <si>
    <t>Võru linn</t>
  </si>
  <si>
    <t>Tulude tase 2025 tasandusfond</t>
  </si>
  <si>
    <t>&lt;101%</t>
  </si>
  <si>
    <t>101%-109%</t>
  </si>
  <si>
    <t>110%+</t>
  </si>
  <si>
    <t>Tulukusgrupp</t>
  </si>
  <si>
    <t>30-40%</t>
  </si>
  <si>
    <t>40-50%</t>
  </si>
  <si>
    <t>50-60%</t>
  </si>
  <si>
    <t>60-70%</t>
  </si>
  <si>
    <t>Arvestuslikud kulud 2025 KOKKU</t>
  </si>
  <si>
    <t>Elanike arv 2025</t>
  </si>
  <si>
    <t>Väikesaarte toetus</t>
  </si>
  <si>
    <t>Keskkonnatasu 2022-2024 keskmine</t>
  </si>
  <si>
    <t>Arvestuslikud tulud vs kulud (sh väikesaared)</t>
  </si>
  <si>
    <t>KOV EHAK</t>
  </si>
  <si>
    <t>Tagamaalisuse koefitsient</t>
  </si>
  <si>
    <t>Tagamaalisuse grupp</t>
  </si>
  <si>
    <t>Ida-Viru maakond</t>
  </si>
  <si>
    <t>Harju maakond</t>
  </si>
  <si>
    <t>Võru maakond</t>
  </si>
  <si>
    <t>Tartu maakond</t>
  </si>
  <si>
    <t>Lääne maakond</t>
  </si>
  <si>
    <t>Lääne-Viru maakond</t>
  </si>
  <si>
    <t>Hiiu maakond</t>
  </si>
  <si>
    <t>Pärnu maakond</t>
  </si>
  <si>
    <t>Jõgeva maakond</t>
  </si>
  <si>
    <t>Järva maakond</t>
  </si>
  <si>
    <t>Põlva maakond</t>
  </si>
  <si>
    <t>Rapla maakond</t>
  </si>
  <si>
    <t>Saare maakond</t>
  </si>
  <si>
    <t>Viljandi maakond</t>
  </si>
  <si>
    <t>Valga maakond</t>
  </si>
  <si>
    <t>Elanike arv 01.01.2025</t>
  </si>
  <si>
    <t>Suuruse grupp</t>
  </si>
  <si>
    <t>Tagamaaline</t>
  </si>
  <si>
    <t>Keskus-tagamaaline</t>
  </si>
  <si>
    <t>Keskuslik</t>
  </si>
  <si>
    <t>&lt;4000 el</t>
  </si>
  <si>
    <t>4000-7999 el</t>
  </si>
  <si>
    <t>8000-15999 el</t>
  </si>
  <si>
    <t>&gt;16000 el</t>
  </si>
  <si>
    <t>Tulukus</t>
  </si>
  <si>
    <t>Elanike arv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</si>
</sst>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9"/>
      <color theme="1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3"/>
    <xf numFmtId="9" fontId="0" fillId="0" borderId="0" xfId="0" applyNumberFormat="1"/>
    <xf numFmtId="9" fontId="1" fillId="0" borderId="0" xfId="3" applyNumberFormat="1"/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3" fontId="0" fillId="0" borderId="1" xfId="0" applyNumberFormat="1" applyBorder="1"/>
    <xf numFmtId="9" fontId="0" fillId="0" borderId="1" xfId="1" applyFont="1" applyBorder="1"/>
    <xf numFmtId="9" fontId="0" fillId="0" borderId="0" xfId="1" applyFont="1"/>
    <xf numFmtId="9" fontId="0" fillId="0" borderId="1" xfId="4" applyFont="1" applyFill="1" applyBorder="1" applyAlignment="1">
      <alignment horizontal="right"/>
    </xf>
    <xf numFmtId="1" fontId="0" fillId="0" borderId="1" xfId="0" applyNumberFormat="1" applyBorder="1"/>
    <xf numFmtId="9" fontId="0" fillId="4" borderId="1" xfId="1" applyFont="1" applyFill="1" applyBorder="1"/>
    <xf numFmtId="0" fontId="5" fillId="0" borderId="1" xfId="0" applyFont="1" applyBorder="1" applyAlignment="1">
      <alignment vertical="top"/>
    </xf>
    <xf numFmtId="3" fontId="2" fillId="0" borderId="1" xfId="0" applyNumberFormat="1" applyFont="1" applyBorder="1"/>
    <xf numFmtId="9" fontId="2" fillId="0" borderId="1" xfId="1" applyFont="1" applyBorder="1"/>
    <xf numFmtId="9" fontId="0" fillId="0" borderId="1" xfId="0" applyNumberFormat="1" applyBorder="1"/>
    <xf numFmtId="9" fontId="0" fillId="0" borderId="7" xfId="1" applyFont="1" applyBorder="1"/>
    <xf numFmtId="9" fontId="2" fillId="0" borderId="0" xfId="1" applyFont="1" applyBorder="1"/>
    <xf numFmtId="9" fontId="1" fillId="5" borderId="0" xfId="3" applyNumberFormat="1" applyFill="1"/>
    <xf numFmtId="0" fontId="7" fillId="0" borderId="0" xfId="0" applyFont="1"/>
    <xf numFmtId="3" fontId="7" fillId="0" borderId="1" xfId="0" applyNumberFormat="1" applyFont="1" applyBorder="1"/>
    <xf numFmtId="9" fontId="7" fillId="0" borderId="1" xfId="1" applyFont="1" applyBorder="1"/>
    <xf numFmtId="3" fontId="6" fillId="0" borderId="1" xfId="0" applyNumberFormat="1" applyFont="1" applyBorder="1"/>
    <xf numFmtId="9" fontId="6" fillId="0" borderId="1" xfId="1" applyFont="1" applyBorder="1"/>
    <xf numFmtId="9" fontId="6" fillId="0" borderId="0" xfId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wrapText="1"/>
    </xf>
    <xf numFmtId="3" fontId="0" fillId="0" borderId="0" xfId="0" applyNumberFormat="1"/>
    <xf numFmtId="0" fontId="5" fillId="0" borderId="6" xfId="0" applyFont="1" applyBorder="1" applyAlignment="1">
      <alignment wrapText="1"/>
    </xf>
    <xf numFmtId="0" fontId="0" fillId="0" borderId="1" xfId="0" quotePrefix="1" applyBorder="1"/>
    <xf numFmtId="0" fontId="8" fillId="0" borderId="1" xfId="0" applyFont="1" applyBorder="1"/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0" fillId="0" borderId="7" xfId="0" applyBorder="1"/>
    <xf numFmtId="0" fontId="2" fillId="2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0" fillId="0" borderId="6" xfId="0" applyBorder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2" borderId="1" xfId="2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7" fillId="0" borderId="1" xfId="0" applyNumberFormat="1" applyFont="1" applyBorder="1"/>
    <xf numFmtId="0" fontId="7" fillId="0" borderId="1" xfId="0" quotePrefix="1" applyFont="1" applyBorder="1"/>
    <xf numFmtId="0" fontId="7" fillId="0" borderId="6" xfId="0" applyFont="1" applyBorder="1" applyAlignment="1">
      <alignment wrapText="1"/>
    </xf>
    <xf numFmtId="0" fontId="8" fillId="2" borderId="5" xfId="2" applyFont="1" applyFill="1" applyBorder="1" applyAlignment="1">
      <alignment horizontal="center" wrapText="1"/>
    </xf>
    <xf numFmtId="0" fontId="8" fillId="2" borderId="6" xfId="2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10" fontId="0" fillId="0" borderId="1" xfId="1" applyNumberFormat="1" applyFont="1" applyBorder="1"/>
  </cellXfs>
  <cellStyles count="5">
    <cellStyle name="Normaallaad 2" xfId="3" xr:uid="{FBDBAC58-CED8-4759-A7BE-1D4C69DABFDD}"/>
    <cellStyle name="Normal" xfId="0" builtinId="0"/>
    <cellStyle name="Normal 2" xfId="2" xr:uid="{84643638-7885-41B6-8807-C1AE07FA6A55}"/>
    <cellStyle name="Percent" xfId="1" builtinId="5"/>
    <cellStyle name="Protsent 2" xfId="4" xr:uid="{BFD865B4-78D4-443E-912A-63024AA0A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strRef>
              <c:f>'Grupid koos'!$D$1</c:f>
              <c:strCache>
                <c:ptCount val="1"/>
                <c:pt idx="0">
                  <c:v>Elanike arv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A0EB24B-8A2C-498E-B06A-32DA08AB813D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759-412C-A263-26C2906B334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A4C2346-925D-44D7-94E0-AB31C384E2D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759-412C-A263-26C2906B334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5151B8-7B11-481B-A23A-6796DD7EF5A9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759-412C-A263-26C2906B334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0F6921C-6D66-4AA0-8442-BC9B76111678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759-412C-A263-26C2906B334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8B9FB62-2CE5-4B9C-A71C-4E3C00CF18CA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759-412C-A263-26C2906B334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7BB1476-9C42-4C12-9B6A-8BD2FFB6CB0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759-412C-A263-26C2906B334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B883FBE-03AD-4A7E-AF33-C2FA75247F7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759-412C-A263-26C2906B334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15516C0-1EB0-4648-9E37-97DEB791D72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759-412C-A263-26C2906B334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F71C713-3812-4D7E-9E96-1C7E018811CC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759-412C-A263-26C2906B334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A6AAF82-1AA4-4893-9289-0A65434376EF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759-412C-A263-26C2906B334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433E1D7-6C53-48D7-B4C6-E78677AB7AD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759-412C-A263-26C2906B334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80524DA-B006-4EE9-A82B-F99666B885A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759-412C-A263-26C2906B334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E204F4F-5BCE-4F79-A152-A60993A61B5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759-412C-A263-26C2906B334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0625332-3C6E-4B8E-9F3C-4C50A302263E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759-412C-A263-26C2906B334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254D804-4838-421D-8405-ECE4216FBC98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759-412C-A263-26C2906B334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EBB6BC4-DA5B-4DD0-8181-0EFDB8C0D11C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759-412C-A263-26C2906B334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827ABA4-A127-4C00-831D-5BBC6E4E413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759-412C-A263-26C2906B334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4E53271-6B7B-43DF-BE4F-D0134661A997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759-412C-A263-26C2906B334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E8A8E74-2D30-462C-94F4-9CDC8E6BAA5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759-412C-A263-26C2906B334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228F459-36F0-47EB-9926-3A56B6584A2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759-412C-A263-26C2906B334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29B1860-AB53-4913-A638-AD770797C1B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759-412C-A263-26C2906B334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5957CB-9FA9-4072-9FB7-E3409FAC5E89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759-412C-A263-26C2906B334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8527B5F-2309-48A1-B7D3-FB32B01980C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759-412C-A263-26C2906B334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A1F22FB-FA89-4E66-8181-16F0E32B9F1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759-412C-A263-26C2906B334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4201CEA2-328F-4B53-A394-2400629EFBA5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759-412C-A263-26C2906B334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1703C34-5449-474A-A076-A578265F4A6E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F759-412C-A263-26C2906B334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B3179B-A0B5-46BA-8AA5-F2DBBE9B93CE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F759-412C-A263-26C2906B334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504206D-5D35-48DF-B459-BAC0D84A279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F759-412C-A263-26C2906B334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504DDF1-2197-4855-8882-A3FEE49585EC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F759-412C-A263-26C2906B334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99A2D66-1F4D-493F-B76C-85524CE0E414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F759-412C-A263-26C2906B334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79A787F-D5FB-4993-94D2-82F31947265E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F759-412C-A263-26C2906B334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CC6CEC5-9E5E-4545-9242-4761978C810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F759-412C-A263-26C2906B334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B27B30A-4BAE-4E52-945F-8F4A2C600267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F759-412C-A263-26C2906B334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1133ADE-3D59-40D8-956A-197514B81F3F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F759-412C-A263-26C2906B334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5A35B999-1E7D-46C8-8BCB-FEDAFFCF55D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F759-412C-A263-26C2906B334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2DC5427-1C36-4EA6-BC5D-7A8DC3FAF5F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F759-412C-A263-26C2906B334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70237387-2D44-4D70-A9F0-25A79760F18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F759-412C-A263-26C2906B334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9F20934-3099-439F-96B5-6FA732FD6965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F759-412C-A263-26C2906B334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C2939B1F-3E55-4F50-9BC7-849DA1EFFEBD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F759-412C-A263-26C2906B334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D25BE8F6-BE9F-449D-AE71-56B3563C8AB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F759-412C-A263-26C2906B334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0358A9C5-B3E6-476C-A305-F5AA6166ACC4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F759-412C-A263-26C2906B334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33EC025-2C59-41DB-9EF3-E1DD2C073F4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F759-412C-A263-26C2906B334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4D8FE700-DCDC-49AF-9801-35EE0F0E8D3C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F759-412C-A263-26C2906B334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6C53B58D-9BAE-400B-9206-D9784087A6BF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F759-412C-A263-26C2906B334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9476C7AD-B76E-4974-9326-545772BA7485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F759-412C-A263-26C2906B334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2CEE9DBA-300F-4AB2-B516-77404B68D057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F759-412C-A263-26C2906B334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215B6C79-DC87-419D-99EB-C90E9B486857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F759-412C-A263-26C2906B334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74951C84-E9D6-4AB2-923C-8793DFB1285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F759-412C-A263-26C2906B334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732E39A-6973-437A-968B-4312DAFABEC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F759-412C-A263-26C2906B3340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0F64AC6B-84DA-4D91-9C05-79FE1CDAAC6B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F759-412C-A263-26C2906B3340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D46BECEE-9EFA-479E-91F1-FEF4ECB3CCC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F759-412C-A263-26C2906B3340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D35BC643-CF9A-4798-8217-390857FF542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F759-412C-A263-26C2906B3340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AA66E34-B535-4040-B142-7FA38613BE4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F759-412C-A263-26C2906B3340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C8E177E3-C82B-42B0-A5C0-F236BD4AB57F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F759-412C-A263-26C2906B3340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A7C6E06-A222-44AA-8ACC-E271D1880DC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F759-412C-A263-26C2906B3340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F494D41-1BD3-4650-ADBC-2851E145F4F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F759-412C-A263-26C2906B3340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795A3939-C6A9-4B37-BA0A-8D28E1E4D10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F759-412C-A263-26C2906B3340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74CAB64D-1C0E-44C7-BD63-E0DF83D3ABDE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F759-412C-A263-26C2906B3340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ABD391A-9FC2-47BC-B70F-4C28A3512E7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759-412C-A263-26C2906B3340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58ABE9E-170C-4121-AC54-1372140F29A4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759-412C-A263-26C2906B3340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E65833B0-3EF3-4199-B338-CA5B449105C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759-412C-A263-26C2906B3340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4974331F-9812-4567-92F7-664AA240329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759-412C-A263-26C2906B3340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C75A4A0-90BB-428E-9A75-29901E9A9ABB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759-412C-A263-26C2906B3340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C8399D5B-4763-4D27-811B-BFB7EFAAD4E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759-412C-A263-26C2906B3340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958E37BF-5010-49BB-AD3C-FA0AAFB88A69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759-412C-A263-26C2906B3340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78833988-BB57-47B9-990F-BC2979D5089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759-412C-A263-26C2906B3340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63B3BA5-401F-4D67-804D-F6E31F5A253C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759-412C-A263-26C2906B3340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6FB79E11-4A24-4E09-8184-31B8862CBC7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759-412C-A263-26C2906B3340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9CF23708-0624-49B5-A208-F216479296F5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759-412C-A263-26C2906B3340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05ECC38F-4C67-4A0C-8A6D-E405296BF863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759-412C-A263-26C2906B3340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FB4E45BF-29CE-429F-BCF3-192E0F5179F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759-412C-A263-26C2906B334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827A37B5-F306-46D6-9ADF-E4E3E378E3E5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759-412C-A263-26C2906B334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C6D18C6A-6B2C-4AB1-A739-92707C4EFBAB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F759-412C-A263-26C2906B334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12BBAA37-6CE9-4705-87A5-2C95B9F46816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759-412C-A263-26C2906B334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378BDC51-4836-42BE-AA1F-80FBBA2B1ED2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759-412C-A263-26C2906B334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E8EED15A-7805-4745-83BB-C5EC270F93E1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759-412C-A263-26C2906B334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349375E-7B61-43DF-8F5F-CD13B4A83A40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759-412C-A263-26C2906B334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628C5FEA-EB82-4662-A0FA-6B821B4A766A}" type="CELLRANGE">
                      <a:rPr lang="en-US"/>
                      <a:pPr/>
                      <a:t>[CELLRANGE]</a:t>
                    </a:fld>
                    <a:endParaRPr lang="et-E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759-412C-A263-26C2906B3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'Grupid koos'!$B$2:$B$79</c:f>
              <c:numCache>
                <c:formatCode>0.00%</c:formatCode>
                <c:ptCount val="78"/>
                <c:pt idx="0">
                  <c:v>1.7456354506703566</c:v>
                </c:pt>
                <c:pt idx="1">
                  <c:v>1.0291037194421502</c:v>
                </c:pt>
                <c:pt idx="2">
                  <c:v>0.97837958571475114</c:v>
                </c:pt>
                <c:pt idx="3">
                  <c:v>0.98910167526859583</c:v>
                </c:pt>
                <c:pt idx="4">
                  <c:v>0.996250229888334</c:v>
                </c:pt>
                <c:pt idx="5">
                  <c:v>1.0939586456210006</c:v>
                </c:pt>
                <c:pt idx="6">
                  <c:v>1.2061774603694948</c:v>
                </c:pt>
                <c:pt idx="7">
                  <c:v>1.2685093457813637</c:v>
                </c:pt>
                <c:pt idx="8">
                  <c:v>1.0012744868529049</c:v>
                </c:pt>
                <c:pt idx="9">
                  <c:v>1.090403687211974</c:v>
                </c:pt>
                <c:pt idx="10">
                  <c:v>0.99307437077697303</c:v>
                </c:pt>
                <c:pt idx="11">
                  <c:v>1.3308281786475058</c:v>
                </c:pt>
                <c:pt idx="12">
                  <c:v>0.99510976490378511</c:v>
                </c:pt>
                <c:pt idx="13">
                  <c:v>0.99474417578414909</c:v>
                </c:pt>
                <c:pt idx="14">
                  <c:v>0.99783526581446513</c:v>
                </c:pt>
                <c:pt idx="15">
                  <c:v>1.0012601870798852</c:v>
                </c:pt>
                <c:pt idx="16">
                  <c:v>0.99025857766113312</c:v>
                </c:pt>
                <c:pt idx="17">
                  <c:v>0.99167376327855095</c:v>
                </c:pt>
                <c:pt idx="18">
                  <c:v>1.0825884700091639</c:v>
                </c:pt>
                <c:pt idx="19">
                  <c:v>1.0110531529257234</c:v>
                </c:pt>
                <c:pt idx="20">
                  <c:v>1.0503553594015491</c:v>
                </c:pt>
                <c:pt idx="21">
                  <c:v>1.0022464581579889</c:v>
                </c:pt>
                <c:pt idx="22">
                  <c:v>0.98834619960393177</c:v>
                </c:pt>
                <c:pt idx="23">
                  <c:v>1.0085176711911887</c:v>
                </c:pt>
                <c:pt idx="24">
                  <c:v>1.0322394262773149</c:v>
                </c:pt>
                <c:pt idx="25">
                  <c:v>0.98307622331225697</c:v>
                </c:pt>
                <c:pt idx="26">
                  <c:v>1.0003340134343517</c:v>
                </c:pt>
                <c:pt idx="27">
                  <c:v>1.0028017174012123</c:v>
                </c:pt>
                <c:pt idx="28">
                  <c:v>1.0025348665982794</c:v>
                </c:pt>
                <c:pt idx="29">
                  <c:v>1.0050419056665689</c:v>
                </c:pt>
                <c:pt idx="30">
                  <c:v>1.0354451928100492</c:v>
                </c:pt>
                <c:pt idx="31">
                  <c:v>1.0303812984518055</c:v>
                </c:pt>
                <c:pt idx="32">
                  <c:v>1.1896597328725211</c:v>
                </c:pt>
                <c:pt idx="33">
                  <c:v>0.98310295782274837</c:v>
                </c:pt>
                <c:pt idx="34">
                  <c:v>0.98285958513082483</c:v>
                </c:pt>
                <c:pt idx="35">
                  <c:v>1.0005551344690886</c:v>
                </c:pt>
                <c:pt idx="36">
                  <c:v>0.97276065227403352</c:v>
                </c:pt>
                <c:pt idx="37">
                  <c:v>1.1956775054129765</c:v>
                </c:pt>
                <c:pt idx="38">
                  <c:v>0.99343669610954466</c:v>
                </c:pt>
                <c:pt idx="39">
                  <c:v>0.9956233241041833</c:v>
                </c:pt>
                <c:pt idx="40">
                  <c:v>1.0043954533645216</c:v>
                </c:pt>
                <c:pt idx="41">
                  <c:v>0.98287339325100298</c:v>
                </c:pt>
                <c:pt idx="42">
                  <c:v>1.0040484680618098</c:v>
                </c:pt>
                <c:pt idx="43">
                  <c:v>0.98532395468324063</c:v>
                </c:pt>
                <c:pt idx="44">
                  <c:v>1.0108534411329582</c:v>
                </c:pt>
                <c:pt idx="45">
                  <c:v>0.98862626815101096</c:v>
                </c:pt>
                <c:pt idx="46">
                  <c:v>0.99326845398054553</c:v>
                </c:pt>
                <c:pt idx="47">
                  <c:v>0.99869542001975875</c:v>
                </c:pt>
                <c:pt idx="48">
                  <c:v>1.1486115478752801</c:v>
                </c:pt>
                <c:pt idx="49">
                  <c:v>1.0153337070503268</c:v>
                </c:pt>
                <c:pt idx="50">
                  <c:v>0.99244082592043603</c:v>
                </c:pt>
                <c:pt idx="51">
                  <c:v>0.99722105485962442</c:v>
                </c:pt>
                <c:pt idx="52">
                  <c:v>1.2006201932333251</c:v>
                </c:pt>
                <c:pt idx="53">
                  <c:v>1.003728699174409</c:v>
                </c:pt>
                <c:pt idx="54">
                  <c:v>0.9864138394108497</c:v>
                </c:pt>
                <c:pt idx="55">
                  <c:v>0.99672609901791509</c:v>
                </c:pt>
                <c:pt idx="56">
                  <c:v>1.0011488875991763</c:v>
                </c:pt>
                <c:pt idx="57">
                  <c:v>1.1640554429051992</c:v>
                </c:pt>
                <c:pt idx="58">
                  <c:v>1.1131766868052446</c:v>
                </c:pt>
                <c:pt idx="59">
                  <c:v>0.99691358844762423</c:v>
                </c:pt>
                <c:pt idx="60">
                  <c:v>0.98339148752540462</c:v>
                </c:pt>
                <c:pt idx="61">
                  <c:v>1.285015411446089</c:v>
                </c:pt>
                <c:pt idx="62">
                  <c:v>0.98061853980681823</c:v>
                </c:pt>
                <c:pt idx="63">
                  <c:v>0.99957734612178684</c:v>
                </c:pt>
                <c:pt idx="64">
                  <c:v>1.0537429129793279</c:v>
                </c:pt>
                <c:pt idx="65">
                  <c:v>0.99125159963603038</c:v>
                </c:pt>
                <c:pt idx="66">
                  <c:v>0.98517868501470929</c:v>
                </c:pt>
                <c:pt idx="67">
                  <c:v>0.99474749906855187</c:v>
                </c:pt>
                <c:pt idx="68">
                  <c:v>0.97447121929375458</c:v>
                </c:pt>
                <c:pt idx="69">
                  <c:v>1.3746969314864237</c:v>
                </c:pt>
                <c:pt idx="70">
                  <c:v>0.99227950564116318</c:v>
                </c:pt>
                <c:pt idx="71">
                  <c:v>0.98965138504950401</c:v>
                </c:pt>
                <c:pt idx="72">
                  <c:v>0.98431415785057397</c:v>
                </c:pt>
                <c:pt idx="73">
                  <c:v>1.0000711644714353</c:v>
                </c:pt>
                <c:pt idx="74">
                  <c:v>1.5235119940509623</c:v>
                </c:pt>
                <c:pt idx="75">
                  <c:v>0.98572675602045612</c:v>
                </c:pt>
                <c:pt idx="76">
                  <c:v>0.98298443195903951</c:v>
                </c:pt>
                <c:pt idx="77">
                  <c:v>0.98390271376643323</c:v>
                </c:pt>
              </c:numCache>
            </c:numRef>
          </c:xVal>
          <c:yVal>
            <c:numRef>
              <c:f>'Grupid koos'!$C$2:$C$79</c:f>
              <c:numCache>
                <c:formatCode>General</c:formatCode>
                <c:ptCount val="78"/>
                <c:pt idx="0">
                  <c:v>2.04</c:v>
                </c:pt>
                <c:pt idx="1">
                  <c:v>1.4</c:v>
                </c:pt>
                <c:pt idx="2">
                  <c:v>1.8</c:v>
                </c:pt>
                <c:pt idx="3">
                  <c:v>1.56</c:v>
                </c:pt>
                <c:pt idx="4">
                  <c:v>1.1599999999999999</c:v>
                </c:pt>
                <c:pt idx="5">
                  <c:v>1.97</c:v>
                </c:pt>
                <c:pt idx="6">
                  <c:v>1.1299999999999999</c:v>
                </c:pt>
                <c:pt idx="7">
                  <c:v>1.73</c:v>
                </c:pt>
                <c:pt idx="8">
                  <c:v>2.02</c:v>
                </c:pt>
                <c:pt idx="9">
                  <c:v>1.47</c:v>
                </c:pt>
                <c:pt idx="10">
                  <c:v>1.57</c:v>
                </c:pt>
                <c:pt idx="11">
                  <c:v>1.24</c:v>
                </c:pt>
                <c:pt idx="12">
                  <c:v>2.0099999999999998</c:v>
                </c:pt>
                <c:pt idx="13">
                  <c:v>1.49</c:v>
                </c:pt>
                <c:pt idx="14">
                  <c:v>1.27</c:v>
                </c:pt>
                <c:pt idx="15">
                  <c:v>2.08</c:v>
                </c:pt>
                <c:pt idx="16">
                  <c:v>1.88</c:v>
                </c:pt>
                <c:pt idx="17">
                  <c:v>1.98</c:v>
                </c:pt>
                <c:pt idx="18">
                  <c:v>1</c:v>
                </c:pt>
                <c:pt idx="19">
                  <c:v>2.1</c:v>
                </c:pt>
                <c:pt idx="20">
                  <c:v>1.59</c:v>
                </c:pt>
                <c:pt idx="21">
                  <c:v>1.25</c:v>
                </c:pt>
                <c:pt idx="22">
                  <c:v>1.06</c:v>
                </c:pt>
                <c:pt idx="23">
                  <c:v>1.7</c:v>
                </c:pt>
                <c:pt idx="24">
                  <c:v>1.92</c:v>
                </c:pt>
                <c:pt idx="25">
                  <c:v>1.43</c:v>
                </c:pt>
                <c:pt idx="26">
                  <c:v>1.45</c:v>
                </c:pt>
                <c:pt idx="27">
                  <c:v>1.69</c:v>
                </c:pt>
                <c:pt idx="28">
                  <c:v>2.0099999999999998</c:v>
                </c:pt>
                <c:pt idx="29">
                  <c:v>1.95</c:v>
                </c:pt>
                <c:pt idx="30">
                  <c:v>1.36</c:v>
                </c:pt>
                <c:pt idx="31">
                  <c:v>1</c:v>
                </c:pt>
                <c:pt idx="32">
                  <c:v>2.09</c:v>
                </c:pt>
                <c:pt idx="33">
                  <c:v>2.0299999999999998</c:v>
                </c:pt>
                <c:pt idx="34">
                  <c:v>1.92</c:v>
                </c:pt>
                <c:pt idx="35">
                  <c:v>1.52</c:v>
                </c:pt>
                <c:pt idx="36">
                  <c:v>1.01</c:v>
                </c:pt>
                <c:pt idx="37">
                  <c:v>1.78</c:v>
                </c:pt>
                <c:pt idx="38">
                  <c:v>1.67</c:v>
                </c:pt>
                <c:pt idx="39">
                  <c:v>1.85</c:v>
                </c:pt>
                <c:pt idx="40">
                  <c:v>1.25</c:v>
                </c:pt>
                <c:pt idx="41">
                  <c:v>2.09</c:v>
                </c:pt>
                <c:pt idx="42">
                  <c:v>1.86</c:v>
                </c:pt>
                <c:pt idx="43">
                  <c:v>2</c:v>
                </c:pt>
                <c:pt idx="44">
                  <c:v>1.57</c:v>
                </c:pt>
                <c:pt idx="45">
                  <c:v>1.49</c:v>
                </c:pt>
                <c:pt idx="46">
                  <c:v>1.1499999999999999</c:v>
                </c:pt>
                <c:pt idx="47">
                  <c:v>1.32</c:v>
                </c:pt>
                <c:pt idx="48">
                  <c:v>1.1100000000000001</c:v>
                </c:pt>
                <c:pt idx="49">
                  <c:v>1</c:v>
                </c:pt>
                <c:pt idx="50">
                  <c:v>1.58</c:v>
                </c:pt>
                <c:pt idx="51">
                  <c:v>1.51</c:v>
                </c:pt>
                <c:pt idx="52">
                  <c:v>2.1</c:v>
                </c:pt>
                <c:pt idx="53">
                  <c:v>2.0099999999999998</c:v>
                </c:pt>
                <c:pt idx="54">
                  <c:v>1.84</c:v>
                </c:pt>
                <c:pt idx="55">
                  <c:v>1.95</c:v>
                </c:pt>
                <c:pt idx="56">
                  <c:v>1.53</c:v>
                </c:pt>
                <c:pt idx="57">
                  <c:v>1.1299999999999999</c:v>
                </c:pt>
                <c:pt idx="58">
                  <c:v>1.28</c:v>
                </c:pt>
                <c:pt idx="59">
                  <c:v>2.09</c:v>
                </c:pt>
                <c:pt idx="60">
                  <c:v>1</c:v>
                </c:pt>
                <c:pt idx="61">
                  <c:v>1</c:v>
                </c:pt>
                <c:pt idx="62">
                  <c:v>1.36</c:v>
                </c:pt>
                <c:pt idx="63">
                  <c:v>1.03</c:v>
                </c:pt>
                <c:pt idx="64">
                  <c:v>1.69</c:v>
                </c:pt>
                <c:pt idx="65">
                  <c:v>1.41</c:v>
                </c:pt>
                <c:pt idx="66">
                  <c:v>1.69</c:v>
                </c:pt>
                <c:pt idx="67">
                  <c:v>1.43</c:v>
                </c:pt>
                <c:pt idx="68">
                  <c:v>1.2</c:v>
                </c:pt>
                <c:pt idx="69">
                  <c:v>1</c:v>
                </c:pt>
                <c:pt idx="70">
                  <c:v>1</c:v>
                </c:pt>
                <c:pt idx="71">
                  <c:v>1.96</c:v>
                </c:pt>
                <c:pt idx="72">
                  <c:v>1.88</c:v>
                </c:pt>
                <c:pt idx="73">
                  <c:v>1.7</c:v>
                </c:pt>
                <c:pt idx="74">
                  <c:v>2.1</c:v>
                </c:pt>
                <c:pt idx="75">
                  <c:v>1</c:v>
                </c:pt>
                <c:pt idx="76">
                  <c:v>1.77</c:v>
                </c:pt>
                <c:pt idx="77">
                  <c:v>1.98</c:v>
                </c:pt>
              </c:numCache>
            </c:numRef>
          </c:yVal>
          <c:bubbleSize>
            <c:numRef>
              <c:f>'Grupid koos'!$D$2:$D$79</c:f>
              <c:numCache>
                <c:formatCode>General</c:formatCode>
                <c:ptCount val="78"/>
                <c:pt idx="0">
                  <c:v>4588</c:v>
                </c:pt>
                <c:pt idx="1">
                  <c:v>6363</c:v>
                </c:pt>
                <c:pt idx="2">
                  <c:v>4226</c:v>
                </c:pt>
                <c:pt idx="3">
                  <c:v>14632</c:v>
                </c:pt>
                <c:pt idx="4">
                  <c:v>12822</c:v>
                </c:pt>
                <c:pt idx="5">
                  <c:v>4269</c:v>
                </c:pt>
                <c:pt idx="6">
                  <c:v>18471</c:v>
                </c:pt>
                <c:pt idx="7">
                  <c:v>9778</c:v>
                </c:pt>
                <c:pt idx="8">
                  <c:v>4976</c:v>
                </c:pt>
                <c:pt idx="9">
                  <c:v>7731</c:v>
                </c:pt>
                <c:pt idx="10">
                  <c:v>12824</c:v>
                </c:pt>
                <c:pt idx="11">
                  <c:v>15777</c:v>
                </c:pt>
                <c:pt idx="12">
                  <c:v>8512</c:v>
                </c:pt>
                <c:pt idx="13">
                  <c:v>4762</c:v>
                </c:pt>
                <c:pt idx="14">
                  <c:v>14095</c:v>
                </c:pt>
                <c:pt idx="15">
                  <c:v>4750</c:v>
                </c:pt>
                <c:pt idx="16">
                  <c:v>6459</c:v>
                </c:pt>
                <c:pt idx="17">
                  <c:v>5378</c:v>
                </c:pt>
                <c:pt idx="18">
                  <c:v>10482</c:v>
                </c:pt>
                <c:pt idx="19">
                  <c:v>671</c:v>
                </c:pt>
                <c:pt idx="20">
                  <c:v>7121</c:v>
                </c:pt>
                <c:pt idx="21">
                  <c:v>7842</c:v>
                </c:pt>
                <c:pt idx="22">
                  <c:v>31540</c:v>
                </c:pt>
                <c:pt idx="23">
                  <c:v>7798</c:v>
                </c:pt>
                <c:pt idx="24">
                  <c:v>6583</c:v>
                </c:pt>
                <c:pt idx="25">
                  <c:v>2441</c:v>
                </c:pt>
                <c:pt idx="26">
                  <c:v>6063</c:v>
                </c:pt>
                <c:pt idx="27">
                  <c:v>13820</c:v>
                </c:pt>
                <c:pt idx="28">
                  <c:v>7189</c:v>
                </c:pt>
                <c:pt idx="29">
                  <c:v>5090</c:v>
                </c:pt>
                <c:pt idx="30">
                  <c:v>7998</c:v>
                </c:pt>
                <c:pt idx="31">
                  <c:v>16114</c:v>
                </c:pt>
                <c:pt idx="32">
                  <c:v>2092</c:v>
                </c:pt>
                <c:pt idx="33">
                  <c:v>7097</c:v>
                </c:pt>
                <c:pt idx="34">
                  <c:v>5145</c:v>
                </c:pt>
                <c:pt idx="35">
                  <c:v>7398</c:v>
                </c:pt>
                <c:pt idx="36">
                  <c:v>52058</c:v>
                </c:pt>
                <c:pt idx="37">
                  <c:v>4783</c:v>
                </c:pt>
                <c:pt idx="38">
                  <c:v>4551</c:v>
                </c:pt>
                <c:pt idx="39">
                  <c:v>6316</c:v>
                </c:pt>
                <c:pt idx="40">
                  <c:v>10254</c:v>
                </c:pt>
                <c:pt idx="41">
                  <c:v>5279</c:v>
                </c:pt>
                <c:pt idx="42">
                  <c:v>7847</c:v>
                </c:pt>
                <c:pt idx="43">
                  <c:v>7621</c:v>
                </c:pt>
                <c:pt idx="44">
                  <c:v>9178</c:v>
                </c:pt>
                <c:pt idx="45">
                  <c:v>13183</c:v>
                </c:pt>
                <c:pt idx="46">
                  <c:v>51777</c:v>
                </c:pt>
                <c:pt idx="47">
                  <c:v>5456</c:v>
                </c:pt>
                <c:pt idx="48">
                  <c:v>24078</c:v>
                </c:pt>
                <c:pt idx="49">
                  <c:v>14939</c:v>
                </c:pt>
                <c:pt idx="50">
                  <c:v>5605</c:v>
                </c:pt>
                <c:pt idx="51">
                  <c:v>13206</c:v>
                </c:pt>
                <c:pt idx="52">
                  <c:v>163</c:v>
                </c:pt>
                <c:pt idx="53">
                  <c:v>5001</c:v>
                </c:pt>
                <c:pt idx="54">
                  <c:v>5870</c:v>
                </c:pt>
                <c:pt idx="55">
                  <c:v>4290</c:v>
                </c:pt>
                <c:pt idx="56">
                  <c:v>32075</c:v>
                </c:pt>
                <c:pt idx="57">
                  <c:v>12032</c:v>
                </c:pt>
                <c:pt idx="58">
                  <c:v>26035</c:v>
                </c:pt>
                <c:pt idx="59">
                  <c:v>3092</c:v>
                </c:pt>
                <c:pt idx="60">
                  <c:v>11824</c:v>
                </c:pt>
                <c:pt idx="61">
                  <c:v>461602</c:v>
                </c:pt>
                <c:pt idx="62">
                  <c:v>10432</c:v>
                </c:pt>
                <c:pt idx="63">
                  <c:v>98257</c:v>
                </c:pt>
                <c:pt idx="64">
                  <c:v>13398</c:v>
                </c:pt>
                <c:pt idx="65">
                  <c:v>12583</c:v>
                </c:pt>
                <c:pt idx="66">
                  <c:v>5874</c:v>
                </c:pt>
                <c:pt idx="67">
                  <c:v>10465</c:v>
                </c:pt>
                <c:pt idx="68">
                  <c:v>14933</c:v>
                </c:pt>
                <c:pt idx="69">
                  <c:v>22944</c:v>
                </c:pt>
                <c:pt idx="70">
                  <c:v>16800</c:v>
                </c:pt>
                <c:pt idx="71">
                  <c:v>13375</c:v>
                </c:pt>
                <c:pt idx="72">
                  <c:v>6713</c:v>
                </c:pt>
                <c:pt idx="73">
                  <c:v>5536</c:v>
                </c:pt>
                <c:pt idx="74">
                  <c:v>445</c:v>
                </c:pt>
                <c:pt idx="75">
                  <c:v>11358</c:v>
                </c:pt>
                <c:pt idx="76">
                  <c:v>10696</c:v>
                </c:pt>
                <c:pt idx="77">
                  <c:v>5530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'Grupid koos'!$A$2:$A$79</c15:f>
                <c15:dlblRangeCache>
                  <c:ptCount val="78"/>
                  <c:pt idx="0">
                    <c:v>Alutaguse vald</c:v>
                  </c:pt>
                  <c:pt idx="1">
                    <c:v>Anija vald</c:v>
                  </c:pt>
                  <c:pt idx="2">
                    <c:v>Antsla vald</c:v>
                  </c:pt>
                  <c:pt idx="3">
                    <c:v>Elva vald</c:v>
                  </c:pt>
                  <c:pt idx="4">
                    <c:v>Haapsalu linn</c:v>
                  </c:pt>
                  <c:pt idx="5">
                    <c:v>Haljala vald</c:v>
                  </c:pt>
                  <c:pt idx="6">
                    <c:v>Harku vald</c:v>
                  </c:pt>
                  <c:pt idx="7">
                    <c:v>Hiiumaa vald</c:v>
                  </c:pt>
                  <c:pt idx="8">
                    <c:v>Häädemeeste vald</c:v>
                  </c:pt>
                  <c:pt idx="9">
                    <c:v>Jõelähtme vald</c:v>
                  </c:pt>
                  <c:pt idx="10">
                    <c:v>Jõgeva vald</c:v>
                  </c:pt>
                  <c:pt idx="11">
                    <c:v>Jõhvi vald</c:v>
                  </c:pt>
                  <c:pt idx="12">
                    <c:v>Järva vald</c:v>
                  </c:pt>
                  <c:pt idx="13">
                    <c:v>Kadrina vald</c:v>
                  </c:pt>
                  <c:pt idx="14">
                    <c:v>Kambja vald</c:v>
                  </c:pt>
                  <c:pt idx="15">
                    <c:v>Kanepi vald</c:v>
                  </c:pt>
                  <c:pt idx="16">
                    <c:v>Kastre vald</c:v>
                  </c:pt>
                  <c:pt idx="17">
                    <c:v>Kehtna vald</c:v>
                  </c:pt>
                  <c:pt idx="18">
                    <c:v>Keila linn</c:v>
                  </c:pt>
                  <c:pt idx="19">
                    <c:v>Kihnu vald</c:v>
                  </c:pt>
                  <c:pt idx="20">
                    <c:v>Kiili vald</c:v>
                  </c:pt>
                  <c:pt idx="21">
                    <c:v>Kohila vald</c:v>
                  </c:pt>
                  <c:pt idx="22">
                    <c:v>Kohtla-Järve linn</c:v>
                  </c:pt>
                  <c:pt idx="23">
                    <c:v>Kose vald</c:v>
                  </c:pt>
                  <c:pt idx="24">
                    <c:v>Kuusalu vald</c:v>
                  </c:pt>
                  <c:pt idx="25">
                    <c:v>Loksa linn</c:v>
                  </c:pt>
                  <c:pt idx="26">
                    <c:v>Luunja vald</c:v>
                  </c:pt>
                  <c:pt idx="27">
                    <c:v>Lääne-Harju vald</c:v>
                  </c:pt>
                  <c:pt idx="28">
                    <c:v>Lääne-Nigula vald</c:v>
                  </c:pt>
                  <c:pt idx="29">
                    <c:v>Lääneranna vald</c:v>
                  </c:pt>
                  <c:pt idx="30">
                    <c:v>Lüganuse vald</c:v>
                  </c:pt>
                  <c:pt idx="31">
                    <c:v>Maardu linn</c:v>
                  </c:pt>
                  <c:pt idx="32">
                    <c:v>Muhu vald</c:v>
                  </c:pt>
                  <c:pt idx="33">
                    <c:v>Mulgi vald</c:v>
                  </c:pt>
                  <c:pt idx="34">
                    <c:v>Mustvee vald</c:v>
                  </c:pt>
                  <c:pt idx="35">
                    <c:v>Märjamaa vald</c:v>
                  </c:pt>
                  <c:pt idx="36">
                    <c:v>Narva linn</c:v>
                  </c:pt>
                  <c:pt idx="37">
                    <c:v>Narva-Jõesuu linn</c:v>
                  </c:pt>
                  <c:pt idx="38">
                    <c:v>Nõo vald</c:v>
                  </c:pt>
                  <c:pt idx="39">
                    <c:v>Otepää vald</c:v>
                  </c:pt>
                  <c:pt idx="40">
                    <c:v>Paide linn</c:v>
                  </c:pt>
                  <c:pt idx="41">
                    <c:v>Peipsiääre vald</c:v>
                  </c:pt>
                  <c:pt idx="42">
                    <c:v>Põhja-Pärnumaa vald</c:v>
                  </c:pt>
                  <c:pt idx="43">
                    <c:v>Põhja-Sakala vald</c:v>
                  </c:pt>
                  <c:pt idx="44">
                    <c:v>Põltsamaa vald</c:v>
                  </c:pt>
                  <c:pt idx="45">
                    <c:v>Põlva vald</c:v>
                  </c:pt>
                  <c:pt idx="46">
                    <c:v>Pärnu linn</c:v>
                  </c:pt>
                  <c:pt idx="47">
                    <c:v>Raasiku vald</c:v>
                  </c:pt>
                  <c:pt idx="48">
                    <c:v>Rae vald</c:v>
                  </c:pt>
                  <c:pt idx="49">
                    <c:v>Rakvere linn</c:v>
                  </c:pt>
                  <c:pt idx="50">
                    <c:v>Rakvere vald</c:v>
                  </c:pt>
                  <c:pt idx="51">
                    <c:v>Rapla vald</c:v>
                  </c:pt>
                  <c:pt idx="52">
                    <c:v>Ruhnu vald</c:v>
                  </c:pt>
                  <c:pt idx="53">
                    <c:v>Rõuge vald</c:v>
                  </c:pt>
                  <c:pt idx="54">
                    <c:v>Räpina vald</c:v>
                  </c:pt>
                  <c:pt idx="55">
                    <c:v>Saarde vald</c:v>
                  </c:pt>
                  <c:pt idx="56">
                    <c:v>Saaremaa vald</c:v>
                  </c:pt>
                  <c:pt idx="57">
                    <c:v>Saku vald</c:v>
                  </c:pt>
                  <c:pt idx="58">
                    <c:v>Saue vald</c:v>
                  </c:pt>
                  <c:pt idx="59">
                    <c:v>Setomaa vald</c:v>
                  </c:pt>
                  <c:pt idx="60">
                    <c:v>Sillamäe linn</c:v>
                  </c:pt>
                  <c:pt idx="61">
                    <c:v>Tallinna linn</c:v>
                  </c:pt>
                  <c:pt idx="62">
                    <c:v>Tapa vald</c:v>
                  </c:pt>
                  <c:pt idx="63">
                    <c:v>Tartu linn</c:v>
                  </c:pt>
                  <c:pt idx="64">
                    <c:v>Tartu vald</c:v>
                  </c:pt>
                  <c:pt idx="65">
                    <c:v>Tori vald</c:v>
                  </c:pt>
                  <c:pt idx="66">
                    <c:v>Tõrva vald</c:v>
                  </c:pt>
                  <c:pt idx="67">
                    <c:v>Türi vald</c:v>
                  </c:pt>
                  <c:pt idx="68">
                    <c:v>Valga vald</c:v>
                  </c:pt>
                  <c:pt idx="69">
                    <c:v>Viimsi vald</c:v>
                  </c:pt>
                  <c:pt idx="70">
                    <c:v>Viljandi linn</c:v>
                  </c:pt>
                  <c:pt idx="71">
                    <c:v>Viljandi vald</c:v>
                  </c:pt>
                  <c:pt idx="72">
                    <c:v>Vinni vald</c:v>
                  </c:pt>
                  <c:pt idx="73">
                    <c:v>Viru-Nigula vald</c:v>
                  </c:pt>
                  <c:pt idx="74">
                    <c:v>Vormsi vald</c:v>
                  </c:pt>
                  <c:pt idx="75">
                    <c:v>Võru linn</c:v>
                  </c:pt>
                  <c:pt idx="76">
                    <c:v>Võru vald</c:v>
                  </c:pt>
                  <c:pt idx="77">
                    <c:v>Väike-Maarja vald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759-412C-A263-26C2906B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618465087"/>
        <c:axId val="618467007"/>
      </c:bubbleChart>
      <c:valAx>
        <c:axId val="618465087"/>
        <c:scaling>
          <c:orientation val="minMax"/>
          <c:max val="1.7800000000000002"/>
          <c:min val="0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t-EE"/>
                  <a:t>Tulukus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618467007"/>
        <c:crosses val="autoZero"/>
        <c:crossBetween val="midCat"/>
        <c:majorUnit val="0.1"/>
        <c:minorUnit val="2.0000000000000004E-2"/>
      </c:valAx>
      <c:valAx>
        <c:axId val="618467007"/>
        <c:scaling>
          <c:orientation val="minMax"/>
          <c:max val="2.2000000000000002"/>
          <c:min val="0.750000000000000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t-EE"/>
                  <a:t>Tagamaalisus koefitsient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618465087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/>
              <a:t>Tulukus vs</a:t>
            </a:r>
            <a:r>
              <a:rPr lang="et-EE" baseline="0"/>
              <a:t> toetusmäär</a:t>
            </a:r>
            <a:endParaRPr lang="et-E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'30-60'!$G$4:$G$82</c:f>
              <c:numCache>
                <c:formatCode>0%</c:formatCode>
                <c:ptCount val="79"/>
                <c:pt idx="0">
                  <c:v>0.99176652584013947</c:v>
                </c:pt>
                <c:pt idx="1">
                  <c:v>1.2042991211508181</c:v>
                </c:pt>
                <c:pt idx="2">
                  <c:v>1.0837848169830138</c:v>
                </c:pt>
                <c:pt idx="3">
                  <c:v>1.0808957427185397</c:v>
                </c:pt>
                <c:pt idx="4">
                  <c:v>1.0474777579586274</c:v>
                </c:pt>
                <c:pt idx="5">
                  <c:v>0.98775694494588706</c:v>
                </c:pt>
                <c:pt idx="6">
                  <c:v>0.9959215599700102</c:v>
                </c:pt>
                <c:pt idx="7">
                  <c:v>0.98061665601332737</c:v>
                </c:pt>
                <c:pt idx="8">
                  <c:v>0.99439573207297749</c:v>
                </c:pt>
                <c:pt idx="9">
                  <c:v>1.0298617405771522</c:v>
                </c:pt>
                <c:pt idx="10">
                  <c:v>0.99813165129246961</c:v>
                </c:pt>
                <c:pt idx="11">
                  <c:v>1.1421534762143652</c:v>
                </c:pt>
                <c:pt idx="12">
                  <c:v>1.1074044569836066</c:v>
                </c:pt>
                <c:pt idx="13">
                  <c:v>1.1051405909205143</c:v>
                </c:pt>
                <c:pt idx="14">
                  <c:v>1.2842979600350031</c:v>
                </c:pt>
                <c:pt idx="15">
                  <c:v>1.3745399620024741</c:v>
                </c:pt>
                <c:pt idx="16">
                  <c:v>1.2573624358759312</c:v>
                </c:pt>
                <c:pt idx="17">
                  <c:v>0.99969366908298252</c:v>
                </c:pt>
                <c:pt idx="18">
                  <c:v>0.99463704968734135</c:v>
                </c:pt>
                <c:pt idx="19">
                  <c:v>0.97808939814537166</c:v>
                </c:pt>
                <c:pt idx="20">
                  <c:v>0.98162706553338031</c:v>
                </c:pt>
                <c:pt idx="21">
                  <c:v>0.9714947228258155</c:v>
                </c:pt>
                <c:pt idx="22">
                  <c:v>0.98013959759629843</c:v>
                </c:pt>
                <c:pt idx="23">
                  <c:v>0.97980898216666179</c:v>
                </c:pt>
                <c:pt idx="24">
                  <c:v>1.0562454212998027</c:v>
                </c:pt>
                <c:pt idx="25">
                  <c:v>0.98712132015684506</c:v>
                </c:pt>
                <c:pt idx="26">
                  <c:v>0.98198924772120855</c:v>
                </c:pt>
                <c:pt idx="27">
                  <c:v>0.98626790353325966</c:v>
                </c:pt>
                <c:pt idx="28">
                  <c:v>0.98474565107356693</c:v>
                </c:pt>
                <c:pt idx="29">
                  <c:v>0.99647774298439817</c:v>
                </c:pt>
                <c:pt idx="30">
                  <c:v>0.9918837102678304</c:v>
                </c:pt>
                <c:pt idx="31">
                  <c:v>0.99389103389132283</c:v>
                </c:pt>
                <c:pt idx="32">
                  <c:v>0.98613475747909485</c:v>
                </c:pt>
                <c:pt idx="33">
                  <c:v>1.7155557290124306</c:v>
                </c:pt>
                <c:pt idx="34">
                  <c:v>1.0907445501842421</c:v>
                </c:pt>
                <c:pt idx="35">
                  <c:v>0.9931538403972201</c:v>
                </c:pt>
                <c:pt idx="36">
                  <c:v>0.98953462827216232</c:v>
                </c:pt>
                <c:pt idx="37">
                  <c:v>0.99032715592089315</c:v>
                </c:pt>
                <c:pt idx="38">
                  <c:v>0.97745016920911054</c:v>
                </c:pt>
                <c:pt idx="39">
                  <c:v>0.98048262350062376</c:v>
                </c:pt>
                <c:pt idx="40">
                  <c:v>0.98407307148326173</c:v>
                </c:pt>
                <c:pt idx="41">
                  <c:v>0.978095874948406</c:v>
                </c:pt>
                <c:pt idx="42">
                  <c:v>0.98923195803504715</c:v>
                </c:pt>
                <c:pt idx="43">
                  <c:v>0.98574631487873221</c:v>
                </c:pt>
                <c:pt idx="44">
                  <c:v>0.98389264375196039</c:v>
                </c:pt>
                <c:pt idx="45">
                  <c:v>0.98502035812726041</c:v>
                </c:pt>
                <c:pt idx="46">
                  <c:v>1.013968739388361</c:v>
                </c:pt>
                <c:pt idx="47">
                  <c:v>0.98710782625472371</c:v>
                </c:pt>
                <c:pt idx="48">
                  <c:v>0.9811679539370961</c:v>
                </c:pt>
                <c:pt idx="49">
                  <c:v>0.98864486730223189</c:v>
                </c:pt>
                <c:pt idx="50">
                  <c:v>0.99026743121664329</c:v>
                </c:pt>
                <c:pt idx="51">
                  <c:v>0.98101777744216934</c:v>
                </c:pt>
                <c:pt idx="52">
                  <c:v>0.98452268969684253</c:v>
                </c:pt>
                <c:pt idx="53">
                  <c:v>0.99410081475008494</c:v>
                </c:pt>
                <c:pt idx="54">
                  <c:v>0.98943856643294315</c:v>
                </c:pt>
                <c:pt idx="55">
                  <c:v>0.99280534908875673</c:v>
                </c:pt>
                <c:pt idx="56">
                  <c:v>1.1921859456725039</c:v>
                </c:pt>
                <c:pt idx="57">
                  <c:v>1.3412259850096193</c:v>
                </c:pt>
                <c:pt idx="58">
                  <c:v>0.99486474002930203</c:v>
                </c:pt>
                <c:pt idx="59">
                  <c:v>0.98210818810395939</c:v>
                </c:pt>
                <c:pt idx="60">
                  <c:v>0.9973551349893679</c:v>
                </c:pt>
                <c:pt idx="61">
                  <c:v>0.98108025065543958</c:v>
                </c:pt>
                <c:pt idx="62">
                  <c:v>0.99512629432140176</c:v>
                </c:pt>
                <c:pt idx="63">
                  <c:v>0.98720710517792509</c:v>
                </c:pt>
                <c:pt idx="64">
                  <c:v>0.98028832625557349</c:v>
                </c:pt>
                <c:pt idx="65">
                  <c:v>0.98920578589961428</c:v>
                </c:pt>
                <c:pt idx="66">
                  <c:v>1.0522126662452458</c:v>
                </c:pt>
                <c:pt idx="67">
                  <c:v>0.9867234028952544</c:v>
                </c:pt>
                <c:pt idx="68">
                  <c:v>0.98285736009560354</c:v>
                </c:pt>
                <c:pt idx="69">
                  <c:v>0.97261646403016178</c:v>
                </c:pt>
                <c:pt idx="70">
                  <c:v>0.9790303742450579</c:v>
                </c:pt>
                <c:pt idx="71">
                  <c:v>0.98221509651742933</c:v>
                </c:pt>
                <c:pt idx="72">
                  <c:v>0.98410132647601822</c:v>
                </c:pt>
                <c:pt idx="73">
                  <c:v>0.98914958405450948</c:v>
                </c:pt>
                <c:pt idx="74">
                  <c:v>0.97736613753164903</c:v>
                </c:pt>
                <c:pt idx="75">
                  <c:v>0.99538479781475964</c:v>
                </c:pt>
                <c:pt idx="76">
                  <c:v>0.98427447543591173</c:v>
                </c:pt>
                <c:pt idx="77">
                  <c:v>0.97636060183933904</c:v>
                </c:pt>
                <c:pt idx="78">
                  <c:v>0.98130581480646328</c:v>
                </c:pt>
              </c:numCache>
            </c:numRef>
          </c:xVal>
          <c:yVal>
            <c:numRef>
              <c:f>'30-60'!$I$4:$I$82</c:f>
              <c:numCache>
                <c:formatCode>0%</c:formatCode>
                <c:ptCount val="79"/>
                <c:pt idx="0">
                  <c:v>0.57999999999999996</c:v>
                </c:pt>
                <c:pt idx="1">
                  <c:v>0.3</c:v>
                </c:pt>
                <c:pt idx="2">
                  <c:v>0.46</c:v>
                </c:pt>
                <c:pt idx="3">
                  <c:v>0.46</c:v>
                </c:pt>
                <c:pt idx="4">
                  <c:v>0.5</c:v>
                </c:pt>
                <c:pt idx="5">
                  <c:v>0.57999999999999996</c:v>
                </c:pt>
                <c:pt idx="6">
                  <c:v>0.57000000000000006</c:v>
                </c:pt>
                <c:pt idx="7">
                  <c:v>0.59</c:v>
                </c:pt>
                <c:pt idx="8">
                  <c:v>0.57000000000000006</c:v>
                </c:pt>
                <c:pt idx="9">
                  <c:v>0.53</c:v>
                </c:pt>
                <c:pt idx="10">
                  <c:v>0.57000000000000006</c:v>
                </c:pt>
                <c:pt idx="11">
                  <c:v>0.38</c:v>
                </c:pt>
                <c:pt idx="12">
                  <c:v>0.43</c:v>
                </c:pt>
                <c:pt idx="13">
                  <c:v>0.43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0.57000000000000006</c:v>
                </c:pt>
                <c:pt idx="18">
                  <c:v>0.57000000000000006</c:v>
                </c:pt>
                <c:pt idx="19">
                  <c:v>0.59</c:v>
                </c:pt>
                <c:pt idx="20">
                  <c:v>0.59</c:v>
                </c:pt>
                <c:pt idx="21">
                  <c:v>0.6</c:v>
                </c:pt>
                <c:pt idx="22">
                  <c:v>0.59</c:v>
                </c:pt>
                <c:pt idx="23">
                  <c:v>0.59</c:v>
                </c:pt>
                <c:pt idx="24">
                  <c:v>0.49</c:v>
                </c:pt>
                <c:pt idx="25">
                  <c:v>0.57999999999999996</c:v>
                </c:pt>
                <c:pt idx="26">
                  <c:v>0.59</c:v>
                </c:pt>
                <c:pt idx="27">
                  <c:v>0.57999999999999996</c:v>
                </c:pt>
                <c:pt idx="28">
                  <c:v>0.59</c:v>
                </c:pt>
                <c:pt idx="29">
                  <c:v>0.57000000000000006</c:v>
                </c:pt>
                <c:pt idx="30">
                  <c:v>0.57999999999999996</c:v>
                </c:pt>
                <c:pt idx="31">
                  <c:v>0.57000000000000006</c:v>
                </c:pt>
                <c:pt idx="32">
                  <c:v>0.57999999999999996</c:v>
                </c:pt>
                <c:pt idx="33">
                  <c:v>0.6</c:v>
                </c:pt>
                <c:pt idx="34">
                  <c:v>0.45</c:v>
                </c:pt>
                <c:pt idx="35">
                  <c:v>0.57000000000000006</c:v>
                </c:pt>
                <c:pt idx="36">
                  <c:v>0.57999999999999996</c:v>
                </c:pt>
                <c:pt idx="37">
                  <c:v>0.57999999999999996</c:v>
                </c:pt>
                <c:pt idx="38">
                  <c:v>0.6</c:v>
                </c:pt>
                <c:pt idx="39">
                  <c:v>0.59</c:v>
                </c:pt>
                <c:pt idx="40">
                  <c:v>0.59</c:v>
                </c:pt>
                <c:pt idx="41">
                  <c:v>0.59</c:v>
                </c:pt>
                <c:pt idx="42">
                  <c:v>0.57999999999999996</c:v>
                </c:pt>
                <c:pt idx="43">
                  <c:v>0.57999999999999996</c:v>
                </c:pt>
                <c:pt idx="44">
                  <c:v>0.59</c:v>
                </c:pt>
                <c:pt idx="45">
                  <c:v>0.59</c:v>
                </c:pt>
                <c:pt idx="46">
                  <c:v>0.6</c:v>
                </c:pt>
                <c:pt idx="47">
                  <c:v>0.57999999999999996</c:v>
                </c:pt>
                <c:pt idx="48">
                  <c:v>0.59</c:v>
                </c:pt>
                <c:pt idx="49">
                  <c:v>0.57999999999999996</c:v>
                </c:pt>
                <c:pt idx="50">
                  <c:v>0.57999999999999996</c:v>
                </c:pt>
                <c:pt idx="51">
                  <c:v>0.59</c:v>
                </c:pt>
                <c:pt idx="52">
                  <c:v>0.59</c:v>
                </c:pt>
                <c:pt idx="53">
                  <c:v>0.57000000000000006</c:v>
                </c:pt>
                <c:pt idx="54">
                  <c:v>0.57999999999999996</c:v>
                </c:pt>
                <c:pt idx="55">
                  <c:v>0.57999999999999996</c:v>
                </c:pt>
                <c:pt idx="56">
                  <c:v>0.32</c:v>
                </c:pt>
                <c:pt idx="57">
                  <c:v>0.6</c:v>
                </c:pt>
                <c:pt idx="58">
                  <c:v>0.57000000000000006</c:v>
                </c:pt>
                <c:pt idx="59">
                  <c:v>0.59</c:v>
                </c:pt>
                <c:pt idx="60">
                  <c:v>0.57000000000000006</c:v>
                </c:pt>
                <c:pt idx="61">
                  <c:v>0.59</c:v>
                </c:pt>
                <c:pt idx="62">
                  <c:v>0.57000000000000006</c:v>
                </c:pt>
                <c:pt idx="63">
                  <c:v>0.57999999999999996</c:v>
                </c:pt>
                <c:pt idx="64">
                  <c:v>0.59</c:v>
                </c:pt>
                <c:pt idx="65">
                  <c:v>0.57999999999999996</c:v>
                </c:pt>
                <c:pt idx="66">
                  <c:v>0.5</c:v>
                </c:pt>
                <c:pt idx="67">
                  <c:v>0.57999999999999996</c:v>
                </c:pt>
                <c:pt idx="68">
                  <c:v>0.59</c:v>
                </c:pt>
                <c:pt idx="69">
                  <c:v>0.6</c:v>
                </c:pt>
                <c:pt idx="70">
                  <c:v>0.59</c:v>
                </c:pt>
                <c:pt idx="71">
                  <c:v>0.59</c:v>
                </c:pt>
                <c:pt idx="72">
                  <c:v>0.59</c:v>
                </c:pt>
                <c:pt idx="73">
                  <c:v>0.57999999999999996</c:v>
                </c:pt>
                <c:pt idx="74">
                  <c:v>0.6</c:v>
                </c:pt>
                <c:pt idx="75">
                  <c:v>0.57000000000000006</c:v>
                </c:pt>
                <c:pt idx="76">
                  <c:v>0.59</c:v>
                </c:pt>
                <c:pt idx="77">
                  <c:v>0.6</c:v>
                </c:pt>
                <c:pt idx="78">
                  <c:v>0.59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CA-416B-BEF6-1B5DDAB8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543328"/>
        <c:axId val="158852352"/>
      </c:scatterChart>
      <c:valAx>
        <c:axId val="259543328"/>
        <c:scaling>
          <c:orientation val="minMax"/>
          <c:min val="0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Tulukus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158852352"/>
        <c:crosses val="autoZero"/>
        <c:crossBetween val="midCat"/>
      </c:valAx>
      <c:valAx>
        <c:axId val="158852352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Toetusmäär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25954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KOV arv</a:t>
            </a:r>
            <a:r>
              <a:rPr lang="et-EE"/>
              <a:t> toetusmäärade vahemike järgi</a:t>
            </a:r>
            <a:endParaRPr lang="en-US"/>
          </a:p>
        </c:rich>
      </c:tx>
      <c:layout>
        <c:manualLayout>
          <c:xMode val="edge"/>
          <c:yMode val="edge"/>
          <c:x val="0.1697360017497812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'30-60'!$N$10</c:f>
              <c:strCache>
                <c:ptCount val="1"/>
                <c:pt idx="0">
                  <c:v>KOV arv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'30-60'!$M$11:$M$16</c15:sqref>
                  </c15:fullRef>
                </c:ext>
              </c:extLst>
              <c:f>'30-60'!$M$11:$M$15</c:f>
              <c:strCache>
                <c:ptCount val="5"/>
                <c:pt idx="0">
                  <c:v>30%</c:v>
                </c:pt>
                <c:pt idx="1">
                  <c:v>30-40%</c:v>
                </c:pt>
                <c:pt idx="2">
                  <c:v>40-50%</c:v>
                </c:pt>
                <c:pt idx="3">
                  <c:v>50-60%</c:v>
                </c:pt>
                <c:pt idx="4">
                  <c:v>60%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'30-60'!$N$11:$N$16</c15:sqref>
                  </c15:fullRef>
                </c:ext>
              </c:extLst>
              <c:f>'30-60'!$N$11:$N$15</c:f>
              <c:numCache>
                <c:formatCode>0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59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B-4C37-A5A9-15EF43C2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005696"/>
        <c:axId val="537568432"/>
      </c:barChart>
      <c:catAx>
        <c:axId val="30500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537568432"/>
        <c:crosses val="autoZero"/>
        <c:auto val="1"/>
        <c:lblAlgn val="ctr"/>
        <c:lblOffset val="100"/>
        <c:noMultiLvlLbl val="0"/>
      </c:catAx>
      <c:valAx>
        <c:axId val="5375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30500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/>
              <a:t>Tulukus vs</a:t>
            </a:r>
            <a:r>
              <a:rPr lang="et-EE" baseline="0"/>
              <a:t> toetusmäär</a:t>
            </a:r>
            <a:endParaRPr lang="et-E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'40-70'!$G$4:$G$82</c:f>
              <c:numCache>
                <c:formatCode>0%</c:formatCode>
                <c:ptCount val="79"/>
                <c:pt idx="0">
                  <c:v>0.99176652584013947</c:v>
                </c:pt>
                <c:pt idx="1">
                  <c:v>1.2042991211508181</c:v>
                </c:pt>
                <c:pt idx="2">
                  <c:v>1.0837848169830138</c:v>
                </c:pt>
                <c:pt idx="3">
                  <c:v>1.0808957427185397</c:v>
                </c:pt>
                <c:pt idx="4">
                  <c:v>1.0474777579586274</c:v>
                </c:pt>
                <c:pt idx="5">
                  <c:v>0.98775694494588706</c:v>
                </c:pt>
                <c:pt idx="6">
                  <c:v>0.9959215599700102</c:v>
                </c:pt>
                <c:pt idx="7">
                  <c:v>0.98061665601332737</c:v>
                </c:pt>
                <c:pt idx="8">
                  <c:v>0.99439573207297749</c:v>
                </c:pt>
                <c:pt idx="9">
                  <c:v>1.0298617405771522</c:v>
                </c:pt>
                <c:pt idx="10">
                  <c:v>0.99813165129246961</c:v>
                </c:pt>
                <c:pt idx="11">
                  <c:v>1.1421534762143652</c:v>
                </c:pt>
                <c:pt idx="12">
                  <c:v>1.1074044569836066</c:v>
                </c:pt>
                <c:pt idx="13">
                  <c:v>1.1051405909205143</c:v>
                </c:pt>
                <c:pt idx="14">
                  <c:v>1.2842979600350031</c:v>
                </c:pt>
                <c:pt idx="15">
                  <c:v>1.3745399620024741</c:v>
                </c:pt>
                <c:pt idx="16">
                  <c:v>1.2573624358759312</c:v>
                </c:pt>
                <c:pt idx="17">
                  <c:v>0.99969366908298252</c:v>
                </c:pt>
                <c:pt idx="18">
                  <c:v>0.99463704968734135</c:v>
                </c:pt>
                <c:pt idx="19">
                  <c:v>0.97808939814537166</c:v>
                </c:pt>
                <c:pt idx="20">
                  <c:v>0.98162706553338031</c:v>
                </c:pt>
                <c:pt idx="21">
                  <c:v>0.9714947228258155</c:v>
                </c:pt>
                <c:pt idx="22">
                  <c:v>0.98013959759629843</c:v>
                </c:pt>
                <c:pt idx="23">
                  <c:v>0.97980898216666179</c:v>
                </c:pt>
                <c:pt idx="24">
                  <c:v>1.0562454212998027</c:v>
                </c:pt>
                <c:pt idx="25">
                  <c:v>0.98712132015684506</c:v>
                </c:pt>
                <c:pt idx="26">
                  <c:v>0.98198924772120855</c:v>
                </c:pt>
                <c:pt idx="27">
                  <c:v>0.98626790353325966</c:v>
                </c:pt>
                <c:pt idx="28">
                  <c:v>0.98474565107356693</c:v>
                </c:pt>
                <c:pt idx="29">
                  <c:v>0.99647774298439817</c:v>
                </c:pt>
                <c:pt idx="30">
                  <c:v>0.9918837102678304</c:v>
                </c:pt>
                <c:pt idx="31">
                  <c:v>0.99389103389132283</c:v>
                </c:pt>
                <c:pt idx="32">
                  <c:v>0.98613475747909485</c:v>
                </c:pt>
                <c:pt idx="33">
                  <c:v>1.7155557290124306</c:v>
                </c:pt>
                <c:pt idx="34">
                  <c:v>1.0907445501842421</c:v>
                </c:pt>
                <c:pt idx="35">
                  <c:v>0.9931538403972201</c:v>
                </c:pt>
                <c:pt idx="36">
                  <c:v>0.98953462827216232</c:v>
                </c:pt>
                <c:pt idx="37">
                  <c:v>0.99032715592089315</c:v>
                </c:pt>
                <c:pt idx="38">
                  <c:v>0.97745016920911054</c:v>
                </c:pt>
                <c:pt idx="39">
                  <c:v>0.98048262350062376</c:v>
                </c:pt>
                <c:pt idx="40">
                  <c:v>0.98407307148326173</c:v>
                </c:pt>
                <c:pt idx="41">
                  <c:v>0.978095874948406</c:v>
                </c:pt>
                <c:pt idx="42">
                  <c:v>0.98923195803504715</c:v>
                </c:pt>
                <c:pt idx="43">
                  <c:v>0.98574631487873221</c:v>
                </c:pt>
                <c:pt idx="44">
                  <c:v>0.98389264375196039</c:v>
                </c:pt>
                <c:pt idx="45">
                  <c:v>0.98502035812726041</c:v>
                </c:pt>
                <c:pt idx="46">
                  <c:v>1.013968739388361</c:v>
                </c:pt>
                <c:pt idx="47">
                  <c:v>0.98710782625472371</c:v>
                </c:pt>
                <c:pt idx="48">
                  <c:v>0.9811679539370961</c:v>
                </c:pt>
                <c:pt idx="49">
                  <c:v>0.98864486730223189</c:v>
                </c:pt>
                <c:pt idx="50">
                  <c:v>0.99026743121664329</c:v>
                </c:pt>
                <c:pt idx="51">
                  <c:v>0.98101777744216934</c:v>
                </c:pt>
                <c:pt idx="52">
                  <c:v>0.98452268969684253</c:v>
                </c:pt>
                <c:pt idx="53">
                  <c:v>0.99410081475008494</c:v>
                </c:pt>
                <c:pt idx="54">
                  <c:v>0.98943856643294315</c:v>
                </c:pt>
                <c:pt idx="55">
                  <c:v>0.99280534908875673</c:v>
                </c:pt>
                <c:pt idx="56">
                  <c:v>1.1921859456725039</c:v>
                </c:pt>
                <c:pt idx="57">
                  <c:v>1.3412259850096193</c:v>
                </c:pt>
                <c:pt idx="58">
                  <c:v>0.99486474002930203</c:v>
                </c:pt>
                <c:pt idx="59">
                  <c:v>0.98210818810395939</c:v>
                </c:pt>
                <c:pt idx="60">
                  <c:v>0.9973551349893679</c:v>
                </c:pt>
                <c:pt idx="61">
                  <c:v>0.98108025065543958</c:v>
                </c:pt>
                <c:pt idx="62">
                  <c:v>0.99512629432140176</c:v>
                </c:pt>
                <c:pt idx="63">
                  <c:v>0.98720710517792509</c:v>
                </c:pt>
                <c:pt idx="64">
                  <c:v>0.98028832625557349</c:v>
                </c:pt>
                <c:pt idx="65">
                  <c:v>0.98920578589961428</c:v>
                </c:pt>
                <c:pt idx="66">
                  <c:v>1.0522126662452458</c:v>
                </c:pt>
                <c:pt idx="67">
                  <c:v>0.9867234028952544</c:v>
                </c:pt>
                <c:pt idx="68">
                  <c:v>0.98285736009560354</c:v>
                </c:pt>
                <c:pt idx="69">
                  <c:v>0.97261646403016178</c:v>
                </c:pt>
                <c:pt idx="70">
                  <c:v>0.9790303742450579</c:v>
                </c:pt>
                <c:pt idx="71">
                  <c:v>0.98221509651742933</c:v>
                </c:pt>
                <c:pt idx="72">
                  <c:v>0.98410132647601822</c:v>
                </c:pt>
                <c:pt idx="73">
                  <c:v>0.98914958405450948</c:v>
                </c:pt>
                <c:pt idx="74">
                  <c:v>0.97736613753164903</c:v>
                </c:pt>
                <c:pt idx="75">
                  <c:v>0.99538479781475964</c:v>
                </c:pt>
                <c:pt idx="76">
                  <c:v>0.98427447543591173</c:v>
                </c:pt>
                <c:pt idx="77">
                  <c:v>0.97636060183933904</c:v>
                </c:pt>
                <c:pt idx="78">
                  <c:v>0.98130581480646328</c:v>
                </c:pt>
              </c:numCache>
            </c:numRef>
          </c:xVal>
          <c:yVal>
            <c:numRef>
              <c:f>'40-70'!$I$4:$I$82</c:f>
              <c:numCache>
                <c:formatCode>0%</c:formatCode>
                <c:ptCount val="79"/>
                <c:pt idx="0">
                  <c:v>0.68</c:v>
                </c:pt>
                <c:pt idx="1">
                  <c:v>0.4</c:v>
                </c:pt>
                <c:pt idx="2">
                  <c:v>0.56000000000000005</c:v>
                </c:pt>
                <c:pt idx="3">
                  <c:v>0.56000000000000005</c:v>
                </c:pt>
                <c:pt idx="4">
                  <c:v>0.6</c:v>
                </c:pt>
                <c:pt idx="5">
                  <c:v>0.68</c:v>
                </c:pt>
                <c:pt idx="6">
                  <c:v>0.67</c:v>
                </c:pt>
                <c:pt idx="7">
                  <c:v>0.69000000000000006</c:v>
                </c:pt>
                <c:pt idx="8">
                  <c:v>0.67</c:v>
                </c:pt>
                <c:pt idx="9">
                  <c:v>0.63</c:v>
                </c:pt>
                <c:pt idx="10">
                  <c:v>0.67</c:v>
                </c:pt>
                <c:pt idx="11">
                  <c:v>0.48</c:v>
                </c:pt>
                <c:pt idx="12">
                  <c:v>0.53</c:v>
                </c:pt>
                <c:pt idx="13">
                  <c:v>0.53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0.67</c:v>
                </c:pt>
                <c:pt idx="18">
                  <c:v>0.67</c:v>
                </c:pt>
                <c:pt idx="19">
                  <c:v>0.69000000000000006</c:v>
                </c:pt>
                <c:pt idx="20">
                  <c:v>0.69000000000000006</c:v>
                </c:pt>
                <c:pt idx="21">
                  <c:v>0.7</c:v>
                </c:pt>
                <c:pt idx="22">
                  <c:v>0.69000000000000006</c:v>
                </c:pt>
                <c:pt idx="23">
                  <c:v>0.69000000000000006</c:v>
                </c:pt>
                <c:pt idx="24">
                  <c:v>0.59</c:v>
                </c:pt>
                <c:pt idx="25">
                  <c:v>0.68</c:v>
                </c:pt>
                <c:pt idx="26">
                  <c:v>0.69000000000000006</c:v>
                </c:pt>
                <c:pt idx="27">
                  <c:v>0.68</c:v>
                </c:pt>
                <c:pt idx="28">
                  <c:v>0.69000000000000006</c:v>
                </c:pt>
                <c:pt idx="29">
                  <c:v>0.67</c:v>
                </c:pt>
                <c:pt idx="30">
                  <c:v>0.68</c:v>
                </c:pt>
                <c:pt idx="31">
                  <c:v>0.67</c:v>
                </c:pt>
                <c:pt idx="32">
                  <c:v>0.68</c:v>
                </c:pt>
                <c:pt idx="33">
                  <c:v>0.7</c:v>
                </c:pt>
                <c:pt idx="34">
                  <c:v>0.55000000000000004</c:v>
                </c:pt>
                <c:pt idx="35">
                  <c:v>0.67</c:v>
                </c:pt>
                <c:pt idx="36">
                  <c:v>0.68</c:v>
                </c:pt>
                <c:pt idx="37">
                  <c:v>0.68</c:v>
                </c:pt>
                <c:pt idx="38">
                  <c:v>0.7</c:v>
                </c:pt>
                <c:pt idx="39">
                  <c:v>0.69000000000000006</c:v>
                </c:pt>
                <c:pt idx="40">
                  <c:v>0.69000000000000006</c:v>
                </c:pt>
                <c:pt idx="41">
                  <c:v>0.69000000000000006</c:v>
                </c:pt>
                <c:pt idx="42">
                  <c:v>0.68</c:v>
                </c:pt>
                <c:pt idx="43">
                  <c:v>0.68</c:v>
                </c:pt>
                <c:pt idx="44">
                  <c:v>0.69000000000000006</c:v>
                </c:pt>
                <c:pt idx="45">
                  <c:v>0.69000000000000006</c:v>
                </c:pt>
                <c:pt idx="46">
                  <c:v>0.7</c:v>
                </c:pt>
                <c:pt idx="47">
                  <c:v>0.68</c:v>
                </c:pt>
                <c:pt idx="48">
                  <c:v>0.69000000000000006</c:v>
                </c:pt>
                <c:pt idx="49">
                  <c:v>0.68</c:v>
                </c:pt>
                <c:pt idx="50">
                  <c:v>0.68</c:v>
                </c:pt>
                <c:pt idx="51">
                  <c:v>0.69000000000000006</c:v>
                </c:pt>
                <c:pt idx="52">
                  <c:v>0.69000000000000006</c:v>
                </c:pt>
                <c:pt idx="53">
                  <c:v>0.67</c:v>
                </c:pt>
                <c:pt idx="54">
                  <c:v>0.68</c:v>
                </c:pt>
                <c:pt idx="55">
                  <c:v>0.68</c:v>
                </c:pt>
                <c:pt idx="56">
                  <c:v>0.42</c:v>
                </c:pt>
                <c:pt idx="57">
                  <c:v>0.7</c:v>
                </c:pt>
                <c:pt idx="58">
                  <c:v>0.67</c:v>
                </c:pt>
                <c:pt idx="59">
                  <c:v>0.69000000000000006</c:v>
                </c:pt>
                <c:pt idx="60">
                  <c:v>0.67</c:v>
                </c:pt>
                <c:pt idx="61">
                  <c:v>0.69000000000000006</c:v>
                </c:pt>
                <c:pt idx="62">
                  <c:v>0.67</c:v>
                </c:pt>
                <c:pt idx="63">
                  <c:v>0.68</c:v>
                </c:pt>
                <c:pt idx="64">
                  <c:v>0.69000000000000006</c:v>
                </c:pt>
                <c:pt idx="65">
                  <c:v>0.68</c:v>
                </c:pt>
                <c:pt idx="66">
                  <c:v>0.6</c:v>
                </c:pt>
                <c:pt idx="67">
                  <c:v>0.68</c:v>
                </c:pt>
                <c:pt idx="68">
                  <c:v>0.69000000000000006</c:v>
                </c:pt>
                <c:pt idx="69">
                  <c:v>0.7</c:v>
                </c:pt>
                <c:pt idx="70">
                  <c:v>0.69000000000000006</c:v>
                </c:pt>
                <c:pt idx="71">
                  <c:v>0.69000000000000006</c:v>
                </c:pt>
                <c:pt idx="72">
                  <c:v>0.69000000000000006</c:v>
                </c:pt>
                <c:pt idx="73">
                  <c:v>0.68</c:v>
                </c:pt>
                <c:pt idx="74">
                  <c:v>0.7</c:v>
                </c:pt>
                <c:pt idx="75">
                  <c:v>0.67</c:v>
                </c:pt>
                <c:pt idx="76">
                  <c:v>0.69000000000000006</c:v>
                </c:pt>
                <c:pt idx="77">
                  <c:v>0.7</c:v>
                </c:pt>
                <c:pt idx="78">
                  <c:v>0.69000000000000006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2D-4E36-84E4-16AD5598D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543328"/>
        <c:axId val="158852352"/>
      </c:scatterChart>
      <c:valAx>
        <c:axId val="259543328"/>
        <c:scaling>
          <c:orientation val="minMax"/>
          <c:min val="0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Tulukus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158852352"/>
        <c:crosses val="autoZero"/>
        <c:crossBetween val="midCat"/>
      </c:valAx>
      <c:valAx>
        <c:axId val="158852352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Toetusmäär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25954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KOV arv</a:t>
            </a:r>
            <a:r>
              <a:rPr lang="et-EE"/>
              <a:t> toetusmäärade vahemike järgi</a:t>
            </a:r>
            <a:endParaRPr lang="en-US"/>
          </a:p>
        </c:rich>
      </c:tx>
      <c:layout>
        <c:manualLayout>
          <c:xMode val="edge"/>
          <c:yMode val="edge"/>
          <c:x val="0.1697360017497812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'40-70'!$N$10</c:f>
              <c:strCache>
                <c:ptCount val="1"/>
                <c:pt idx="0">
                  <c:v>KOV arv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'40-70'!$M$11:$M$16</c15:sqref>
                  </c15:fullRef>
                </c:ext>
              </c:extLst>
              <c:f>'40-70'!$M$11:$M$15</c:f>
              <c:strCache>
                <c:ptCount val="5"/>
                <c:pt idx="0">
                  <c:v>40%</c:v>
                </c:pt>
                <c:pt idx="1">
                  <c:v>40-50%</c:v>
                </c:pt>
                <c:pt idx="2">
                  <c:v>50-60%</c:v>
                </c:pt>
                <c:pt idx="3">
                  <c:v>60-70%</c:v>
                </c:pt>
                <c:pt idx="4">
                  <c:v>70%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'40-70'!$N$11:$N$16</c15:sqref>
                  </c15:fullRef>
                </c:ext>
              </c:extLst>
              <c:f>'40-70'!$N$11:$N$15</c:f>
              <c:numCache>
                <c:formatCode>0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59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6-4C57-A020-6BD055A4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005696"/>
        <c:axId val="537568432"/>
      </c:barChart>
      <c:catAx>
        <c:axId val="30500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537568432"/>
        <c:crosses val="autoZero"/>
        <c:auto val="1"/>
        <c:lblAlgn val="ctr"/>
        <c:lblOffset val="100"/>
        <c:noMultiLvlLbl val="0"/>
      </c:catAx>
      <c:valAx>
        <c:axId val="5375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30500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131884</xdr:colOff>
      <xdr:row>1</xdr:row>
      <xdr:rowOff>69752</xdr:rowOff>
    </xdr:from>
    <xdr:to>
      <xdr:col>12</xdr:col>
      <xdr:colOff>169984</xdr:colOff>
      <xdr:row>16</xdr:row>
      <xdr:rowOff>69751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A72544-FC88-67A7-4541-ABD4F552A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70485</xdr:colOff>
      <xdr:row>21</xdr:row>
      <xdr:rowOff>11430</xdr:rowOff>
    </xdr:from>
    <xdr:to>
      <xdr:col>24</xdr:col>
      <xdr:colOff>421005</xdr:colOff>
      <xdr:row>41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DF9E51-5038-4EB9-A88A-93CA848E9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137160</xdr:colOff>
      <xdr:row>4</xdr:row>
      <xdr:rowOff>163830</xdr:rowOff>
    </xdr:from>
    <xdr:to>
      <xdr:col>22</xdr:col>
      <xdr:colOff>441960</xdr:colOff>
      <xdr:row>19</xdr:row>
      <xdr:rowOff>163830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F4AD62-8B07-4447-8F10-0FAA5B252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70485</xdr:colOff>
      <xdr:row>21</xdr:row>
      <xdr:rowOff>11430</xdr:rowOff>
    </xdr:from>
    <xdr:to>
      <xdr:col>24</xdr:col>
      <xdr:colOff>421005</xdr:colOff>
      <xdr:row>41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6122E5-24E1-4579-A6B2-923997624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137160</xdr:colOff>
      <xdr:row>4</xdr:row>
      <xdr:rowOff>163830</xdr:rowOff>
    </xdr:from>
    <xdr:to>
      <xdr:col>22</xdr:col>
      <xdr:colOff>441960</xdr:colOff>
      <xdr:row>19</xdr:row>
      <xdr:rowOff>163830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1B6915-C558-41DC-925A-232E5BC38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drus Jõgi" id="{DBD1D4F7-3835-47D6-A95A-647235513C89}" userId="S::Andrus.Jogi@fin.ee::0d1f808d-8e7c-41dd-b8c6-8ecd6d0697d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1-04-12T06:35:12.73" personId="{DBD1D4F7-3835-47D6-A95A-647235513C89}" id="{9CE23D2F-C8FE-45EA-89B0-EA78027948DF}">
    <text>Ilma ühinemise kompensatsioonita. Ei sisalda ka väikesaarte jms tasandusfondi lisatoetusi.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1-04-12T06:35:12.73" personId="{DBD1D4F7-3835-47D6-A95A-647235513C89}" id="{13DE71AF-70E4-4762-9447-FB8141475FF0}">
    <text>Ilma ühinemise kompensatsioonita. Ei sisalda ka väikesaarte jms tasandusfondi lisatoetusi.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1-04-12T06:35:12.73" personId="{DBD1D4F7-3835-47D6-A95A-647235513C89}" id="{65ED7B47-FEA9-4921-8A97-0A3A98CACE9B}">
    <text>Ilma ühinemise kompensatsioonita. Ei sisalda ka väikesaarte jms tasandusfondi lisatoetusi.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4C5A-3203-4F38-8995-7B856D3447C4}">
  <dimension ref="A1:M81"/>
  <sheetViews>
    <sheetView workbookViewId="0">
      <pane xSplit="2" ySplit="2" topLeftCell="C18" activePane="bottomRight" state="frozen"/>
      <selection pane="topRight" activeCell="C1" sqref="C1"/>
      <selection pane="bottomLeft" activeCell="A4" sqref="A4"/>
      <selection pane="bottomRight" sqref="A1:A2"/>
    </sheetView>
  </sheetViews>
  <sheetFormatPr defaultColWidth="9.06640625" defaultRowHeight="14.25" x14ac:dyDescent="0.45"/>
  <cols>
    <col min="1" max="1" width="9.53125" style="20" bestFit="1" customWidth="1"/>
    <col min="2" max="2" width="21.46484375" style="20" customWidth="1"/>
    <col min="3" max="3" width="13.06640625" style="20" customWidth="1"/>
    <col min="4" max="5" width="13.53125" style="20" customWidth="1"/>
    <col min="6" max="6" width="15.06640625" style="20" customWidth="1"/>
    <col min="7" max="7" width="12.33203125" style="20" bestFit="1" customWidth="1"/>
    <col min="8" max="8" width="13.59765625" style="20" customWidth="1"/>
    <col min="9" max="9" width="15.3984375" style="20" customWidth="1"/>
    <col min="10" max="10" width="17.9296875" style="20" bestFit="1" customWidth="1"/>
    <col min="11" max="11" width="9.06640625" style="20"/>
    <col min="12" max="12" width="11.53125" style="20" customWidth="1"/>
    <col min="13" max="16384" width="9.06640625" style="20"/>
  </cols>
  <sheetData>
    <row r="1" spans="1:13" ht="15" customHeight="1" x14ac:dyDescent="0.45">
      <c r="A1" s="57" t="s">
        <v>0</v>
      </c>
      <c r="B1" s="57" t="s">
        <v>1</v>
      </c>
      <c r="C1" s="38" t="s">
        <v>110</v>
      </c>
      <c r="D1" s="39"/>
      <c r="E1" s="39"/>
      <c r="F1" s="39"/>
      <c r="G1" s="40"/>
      <c r="H1" s="37" t="s">
        <v>119</v>
      </c>
      <c r="I1" s="37" t="s">
        <v>123</v>
      </c>
      <c r="J1" s="37" t="s">
        <v>114</v>
      </c>
    </row>
    <row r="2" spans="1:13" ht="42.75" x14ac:dyDescent="0.45">
      <c r="A2" s="58"/>
      <c r="B2" s="58"/>
      <c r="C2" s="30" t="s">
        <v>7</v>
      </c>
      <c r="D2" s="31" t="s">
        <v>8</v>
      </c>
      <c r="E2" s="31" t="s">
        <v>121</v>
      </c>
      <c r="F2" s="31" t="s">
        <v>122</v>
      </c>
      <c r="G2" s="31" t="s">
        <v>9</v>
      </c>
      <c r="H2" s="59"/>
      <c r="I2" s="59"/>
      <c r="J2" s="59"/>
    </row>
    <row r="3" spans="1:13" x14ac:dyDescent="0.45">
      <c r="A3" s="26" t="s">
        <v>12</v>
      </c>
      <c r="B3" s="27" t="s">
        <v>13</v>
      </c>
      <c r="C3" s="21">
        <v>8046503.5334877428</v>
      </c>
      <c r="D3" s="21">
        <v>649754</v>
      </c>
      <c r="E3" s="21">
        <v>0</v>
      </c>
      <c r="F3" s="21">
        <v>327389.40333333338</v>
      </c>
      <c r="G3" s="33">
        <f>C3+D3+E3+F3</f>
        <v>9023646.936821077</v>
      </c>
      <c r="H3" s="21">
        <v>8768452.3594109211</v>
      </c>
      <c r="I3" s="22">
        <f>G3/(H3+E3)</f>
        <v>1.0291037194421502</v>
      </c>
      <c r="J3" s="22" t="str">
        <f>IF(I3&lt;101%,"Toimetulev",IF(I3&gt;=110%,"Tulukas","Keskmiselt tulukas"))</f>
        <v>Keskmiselt tulukas</v>
      </c>
    </row>
    <row r="4" spans="1:13" x14ac:dyDescent="0.45">
      <c r="A4" s="26" t="s">
        <v>12</v>
      </c>
      <c r="B4" s="27" t="s">
        <v>15</v>
      </c>
      <c r="C4" s="21">
        <v>31928945.056799509</v>
      </c>
      <c r="D4" s="21">
        <v>0</v>
      </c>
      <c r="E4" s="21">
        <v>0</v>
      </c>
      <c r="F4" s="21">
        <v>49799.41333333333</v>
      </c>
      <c r="G4" s="21">
        <f t="shared" ref="G4:G66" si="0">C4+D4+E4+F4</f>
        <v>31978744.470132843</v>
      </c>
      <c r="H4" s="21">
        <v>26512470.61136147</v>
      </c>
      <c r="I4" s="22">
        <f t="shared" ref="I4:I66" si="1">G4/(H4+E4)</f>
        <v>1.2061774603694948</v>
      </c>
      <c r="J4" s="22" t="str">
        <f t="shared" ref="J4:J66" si="2">IF(I4&lt;101%,"Toimetulev",IF(I4&gt;=110%,"Tulukas","Keskmiselt tulukas"))</f>
        <v>Tulukas</v>
      </c>
      <c r="L4" s="20" t="s">
        <v>22</v>
      </c>
    </row>
    <row r="5" spans="1:13" x14ac:dyDescent="0.45">
      <c r="A5" s="26" t="s">
        <v>12</v>
      </c>
      <c r="B5" s="27" t="s">
        <v>16</v>
      </c>
      <c r="C5" s="21">
        <v>12141219.968700957</v>
      </c>
      <c r="D5" s="21">
        <v>0</v>
      </c>
      <c r="E5" s="21">
        <v>0</v>
      </c>
      <c r="F5" s="21">
        <v>74148.63</v>
      </c>
      <c r="G5" s="21">
        <f t="shared" si="0"/>
        <v>12215368.598700957</v>
      </c>
      <c r="H5" s="21">
        <v>11202611.236517485</v>
      </c>
      <c r="I5" s="22">
        <f t="shared" si="1"/>
        <v>1.090403687211974</v>
      </c>
      <c r="J5" s="22" t="str">
        <f t="shared" si="2"/>
        <v>Keskmiselt tulukas</v>
      </c>
      <c r="L5" s="20" t="s">
        <v>111</v>
      </c>
      <c r="M5" s="20">
        <f>COUNTIF(I3:I80,"&lt;101%")</f>
        <v>53</v>
      </c>
    </row>
    <row r="6" spans="1:13" x14ac:dyDescent="0.45">
      <c r="A6" s="26" t="s">
        <v>12</v>
      </c>
      <c r="B6" s="27" t="s">
        <v>17</v>
      </c>
      <c r="C6" s="21">
        <v>15184710.968926141</v>
      </c>
      <c r="D6" s="21">
        <v>0</v>
      </c>
      <c r="E6" s="21">
        <v>0</v>
      </c>
      <c r="F6" s="21">
        <v>23779.883333333331</v>
      </c>
      <c r="G6" s="21">
        <f t="shared" si="0"/>
        <v>15208490.852259474</v>
      </c>
      <c r="H6" s="21">
        <v>14048266.052686425</v>
      </c>
      <c r="I6" s="22">
        <f t="shared" si="1"/>
        <v>1.0825884700091639</v>
      </c>
      <c r="J6" s="22" t="str">
        <f t="shared" si="2"/>
        <v>Keskmiselt tulukas</v>
      </c>
      <c r="L6" s="20" t="s">
        <v>112</v>
      </c>
      <c r="M6" s="20">
        <f>COUNTIF(I3:I80,"&lt;110%")-M5</f>
        <v>12</v>
      </c>
    </row>
    <row r="7" spans="1:13" x14ac:dyDescent="0.45">
      <c r="A7" s="26" t="s">
        <v>12</v>
      </c>
      <c r="B7" s="27" t="s">
        <v>18</v>
      </c>
      <c r="C7" s="21">
        <v>11732299.516115092</v>
      </c>
      <c r="D7" s="21">
        <v>0</v>
      </c>
      <c r="E7" s="21">
        <v>0</v>
      </c>
      <c r="F7" s="21">
        <v>32230.64333333333</v>
      </c>
      <c r="G7" s="21">
        <f t="shared" si="0"/>
        <v>11764530.159448424</v>
      </c>
      <c r="H7" s="21">
        <v>11200523.76002669</v>
      </c>
      <c r="I7" s="22">
        <f t="shared" si="1"/>
        <v>1.0503553594015491</v>
      </c>
      <c r="J7" s="22" t="str">
        <f t="shared" si="2"/>
        <v>Keskmiselt tulukas</v>
      </c>
      <c r="L7" s="20" t="s">
        <v>113</v>
      </c>
      <c r="M7" s="20">
        <f>COUNTIF(I3:I80,"&gt;=110%")</f>
        <v>13</v>
      </c>
    </row>
    <row r="8" spans="1:13" x14ac:dyDescent="0.45">
      <c r="A8" s="26" t="s">
        <v>12</v>
      </c>
      <c r="B8" s="27" t="s">
        <v>19</v>
      </c>
      <c r="C8" s="21">
        <v>10511976.746948071</v>
      </c>
      <c r="D8" s="21">
        <v>1319880</v>
      </c>
      <c r="E8" s="21">
        <v>0</v>
      </c>
      <c r="F8" s="21">
        <v>248682.57333333333</v>
      </c>
      <c r="G8" s="21">
        <f t="shared" si="0"/>
        <v>12080539.320281405</v>
      </c>
      <c r="H8" s="21">
        <v>11978510.308116602</v>
      </c>
      <c r="I8" s="22">
        <f t="shared" si="1"/>
        <v>1.0085176711911887</v>
      </c>
      <c r="J8" s="22" t="str">
        <f t="shared" si="2"/>
        <v>Toimetulev</v>
      </c>
      <c r="L8" s="20" t="s">
        <v>9</v>
      </c>
      <c r="M8" s="20">
        <f>SUM(M5:M7)</f>
        <v>78</v>
      </c>
    </row>
    <row r="9" spans="1:13" x14ac:dyDescent="0.45">
      <c r="A9" s="26" t="s">
        <v>12</v>
      </c>
      <c r="B9" s="27" t="s">
        <v>20</v>
      </c>
      <c r="C9" s="21">
        <v>9140335.3030196056</v>
      </c>
      <c r="D9" s="21">
        <v>349771</v>
      </c>
      <c r="E9" s="21">
        <v>23453.005589524386</v>
      </c>
      <c r="F9" s="21">
        <v>346827.95666666667</v>
      </c>
      <c r="G9" s="21">
        <f t="shared" si="0"/>
        <v>9860387.2652757969</v>
      </c>
      <c r="H9" s="21">
        <v>9528969.6342203673</v>
      </c>
      <c r="I9" s="22">
        <f t="shared" si="1"/>
        <v>1.0322394262773149</v>
      </c>
      <c r="J9" s="22" t="str">
        <f t="shared" si="2"/>
        <v>Keskmiselt tulukas</v>
      </c>
    </row>
    <row r="10" spans="1:13" x14ac:dyDescent="0.45">
      <c r="A10" s="26" t="s">
        <v>12</v>
      </c>
      <c r="B10" s="27" t="s">
        <v>23</v>
      </c>
      <c r="C10" s="21">
        <v>2356377.9181375983</v>
      </c>
      <c r="D10" s="21">
        <v>509908</v>
      </c>
      <c r="E10" s="21">
        <v>0</v>
      </c>
      <c r="F10" s="21">
        <v>7189.1733333333332</v>
      </c>
      <c r="G10" s="21">
        <f t="shared" si="0"/>
        <v>2873475.0914709317</v>
      </c>
      <c r="H10" s="21">
        <v>2922942.3144722143</v>
      </c>
      <c r="I10" s="22">
        <f t="shared" si="1"/>
        <v>0.98307622331225697</v>
      </c>
      <c r="J10" s="22" t="str">
        <f t="shared" si="2"/>
        <v>Toimetulev</v>
      </c>
    </row>
    <row r="11" spans="1:13" x14ac:dyDescent="0.45">
      <c r="A11" s="26" t="s">
        <v>12</v>
      </c>
      <c r="B11" s="27" t="s">
        <v>24</v>
      </c>
      <c r="C11" s="21">
        <v>17745802.483311877</v>
      </c>
      <c r="D11" s="21">
        <v>948211</v>
      </c>
      <c r="E11" s="21">
        <v>24134.005589524386</v>
      </c>
      <c r="F11" s="21">
        <v>158094.84666666665</v>
      </c>
      <c r="G11" s="21">
        <f t="shared" si="0"/>
        <v>18876242.33556807</v>
      </c>
      <c r="H11" s="21">
        <v>18799370.190719951</v>
      </c>
      <c r="I11" s="22">
        <f t="shared" si="1"/>
        <v>1.0028017174012123</v>
      </c>
      <c r="J11" s="22" t="str">
        <f t="shared" si="2"/>
        <v>Toimetulev</v>
      </c>
    </row>
    <row r="12" spans="1:13" x14ac:dyDescent="0.45">
      <c r="A12" s="26" t="s">
        <v>12</v>
      </c>
      <c r="B12" s="27" t="s">
        <v>25</v>
      </c>
      <c r="C12" s="21">
        <v>19445033.141675726</v>
      </c>
      <c r="D12" s="21">
        <v>0</v>
      </c>
      <c r="E12" s="21">
        <v>0</v>
      </c>
      <c r="F12" s="21">
        <v>9809.8799999999992</v>
      </c>
      <c r="G12" s="21">
        <f t="shared" si="0"/>
        <v>19454843.021675725</v>
      </c>
      <c r="H12" s="21">
        <v>18881207.42380273</v>
      </c>
      <c r="I12" s="22">
        <f t="shared" si="1"/>
        <v>1.0303812984518055</v>
      </c>
      <c r="J12" s="22" t="str">
        <f t="shared" si="2"/>
        <v>Keskmiselt tulukas</v>
      </c>
    </row>
    <row r="13" spans="1:13" x14ac:dyDescent="0.45">
      <c r="A13" s="26" t="s">
        <v>12</v>
      </c>
      <c r="B13" s="27" t="s">
        <v>26</v>
      </c>
      <c r="C13" s="21">
        <v>7893738.3242924744</v>
      </c>
      <c r="D13" s="21">
        <v>135264</v>
      </c>
      <c r="E13" s="21">
        <v>0</v>
      </c>
      <c r="F13" s="21">
        <v>4534.9733333333334</v>
      </c>
      <c r="G13" s="21">
        <f t="shared" si="0"/>
        <v>8033537.297625808</v>
      </c>
      <c r="H13" s="21">
        <v>8044031.3799244901</v>
      </c>
      <c r="I13" s="22">
        <f t="shared" si="1"/>
        <v>0.99869542001975875</v>
      </c>
      <c r="J13" s="22" t="str">
        <f t="shared" si="2"/>
        <v>Toimetulev</v>
      </c>
    </row>
    <row r="14" spans="1:13" x14ac:dyDescent="0.45">
      <c r="A14" s="26" t="s">
        <v>12</v>
      </c>
      <c r="B14" s="27" t="s">
        <v>27</v>
      </c>
      <c r="C14" s="21">
        <v>43118263.581082597</v>
      </c>
      <c r="D14" s="21">
        <v>0</v>
      </c>
      <c r="E14" s="21">
        <v>0</v>
      </c>
      <c r="F14" s="21">
        <v>243803.34333333335</v>
      </c>
      <c r="G14" s="21">
        <f t="shared" si="0"/>
        <v>43362066.924415931</v>
      </c>
      <c r="H14" s="21">
        <v>37751724.684143886</v>
      </c>
      <c r="I14" s="22">
        <f t="shared" si="1"/>
        <v>1.1486115478752801</v>
      </c>
      <c r="J14" s="22" t="str">
        <f t="shared" si="2"/>
        <v>Tulukas</v>
      </c>
    </row>
    <row r="15" spans="1:13" x14ac:dyDescent="0.45">
      <c r="A15" s="26" t="s">
        <v>12</v>
      </c>
      <c r="B15" s="27" t="s">
        <v>28</v>
      </c>
      <c r="C15" s="21">
        <v>19687900.937638074</v>
      </c>
      <c r="D15" s="21">
        <v>0</v>
      </c>
      <c r="E15" s="21">
        <v>0</v>
      </c>
      <c r="F15" s="21">
        <v>1007164.9900000001</v>
      </c>
      <c r="G15" s="21">
        <f t="shared" si="0"/>
        <v>20695065.927638073</v>
      </c>
      <c r="H15" s="21">
        <v>17778419.450527392</v>
      </c>
      <c r="I15" s="22">
        <f t="shared" si="1"/>
        <v>1.1640554429051992</v>
      </c>
      <c r="J15" s="22" t="str">
        <f t="shared" si="2"/>
        <v>Tulukas</v>
      </c>
    </row>
    <row r="16" spans="1:13" x14ac:dyDescent="0.45">
      <c r="A16" s="26" t="s">
        <v>12</v>
      </c>
      <c r="B16" s="27" t="s">
        <v>29</v>
      </c>
      <c r="C16" s="21">
        <v>41594655.343820885</v>
      </c>
      <c r="D16" s="21">
        <v>0</v>
      </c>
      <c r="E16" s="21">
        <v>0</v>
      </c>
      <c r="F16" s="21">
        <v>302458.02333333332</v>
      </c>
      <c r="G16" s="21">
        <f t="shared" si="0"/>
        <v>41897113.367154218</v>
      </c>
      <c r="H16" s="21">
        <v>37637433.359655254</v>
      </c>
      <c r="I16" s="22">
        <f t="shared" si="1"/>
        <v>1.1131766868052446</v>
      </c>
      <c r="J16" s="22" t="str">
        <f t="shared" si="2"/>
        <v>Tulukas</v>
      </c>
    </row>
    <row r="17" spans="1:10" x14ac:dyDescent="0.45">
      <c r="A17" s="26" t="s">
        <v>12</v>
      </c>
      <c r="B17" s="27" t="s">
        <v>30</v>
      </c>
      <c r="C17" s="21">
        <v>704882310.51403308</v>
      </c>
      <c r="D17" s="21">
        <v>0</v>
      </c>
      <c r="E17" s="21">
        <v>36771.005589524386</v>
      </c>
      <c r="F17" s="21">
        <v>404250.9266666667</v>
      </c>
      <c r="G17" s="21">
        <f t="shared" si="0"/>
        <v>705323332.44628918</v>
      </c>
      <c r="H17" s="21">
        <v>548846398.9266336</v>
      </c>
      <c r="I17" s="22">
        <f t="shared" si="1"/>
        <v>1.285015411446089</v>
      </c>
      <c r="J17" s="22" t="str">
        <f t="shared" si="2"/>
        <v>Tulukas</v>
      </c>
    </row>
    <row r="18" spans="1:10" x14ac:dyDescent="0.45">
      <c r="A18" s="26" t="s">
        <v>12</v>
      </c>
      <c r="B18" s="27" t="s">
        <v>31</v>
      </c>
      <c r="C18" s="21">
        <v>42488036.516858205</v>
      </c>
      <c r="D18" s="21">
        <v>0</v>
      </c>
      <c r="E18" s="21">
        <v>156465.01676857314</v>
      </c>
      <c r="F18" s="21">
        <v>63479.003333333334</v>
      </c>
      <c r="G18" s="21">
        <f t="shared" si="0"/>
        <v>42707980.53696011</v>
      </c>
      <c r="H18" s="21">
        <v>30910732.09320176</v>
      </c>
      <c r="I18" s="22">
        <f t="shared" si="1"/>
        <v>1.3746969314864237</v>
      </c>
      <c r="J18" s="22" t="str">
        <f t="shared" si="2"/>
        <v>Tulukas</v>
      </c>
    </row>
    <row r="19" spans="1:10" x14ac:dyDescent="0.45">
      <c r="A19" s="26" t="s">
        <v>32</v>
      </c>
      <c r="B19" s="27" t="s">
        <v>33</v>
      </c>
      <c r="C19" s="21">
        <v>14174858.08701029</v>
      </c>
      <c r="D19" s="21">
        <v>0</v>
      </c>
      <c r="E19" s="21">
        <v>25557.005589524386</v>
      </c>
      <c r="F19" s="21">
        <v>132526.82999999999</v>
      </c>
      <c r="G19" s="21">
        <f t="shared" si="0"/>
        <v>14332941.922599815</v>
      </c>
      <c r="H19" s="21">
        <v>11273486.214128461</v>
      </c>
      <c r="I19" s="22">
        <f t="shared" si="1"/>
        <v>1.2685093457813637</v>
      </c>
      <c r="J19" s="22" t="str">
        <f t="shared" si="2"/>
        <v>Tulukas</v>
      </c>
    </row>
    <row r="20" spans="1:10" x14ac:dyDescent="0.45">
      <c r="A20" s="26" t="s">
        <v>34</v>
      </c>
      <c r="B20" s="27" t="s">
        <v>35</v>
      </c>
      <c r="C20" s="21">
        <v>5756296.7684247606</v>
      </c>
      <c r="D20" s="21">
        <v>15916</v>
      </c>
      <c r="E20" s="21">
        <v>0</v>
      </c>
      <c r="F20" s="21">
        <v>4307054.0599999996</v>
      </c>
      <c r="G20" s="21">
        <f t="shared" si="0"/>
        <v>10079266.828424759</v>
      </c>
      <c r="H20" s="21">
        <v>5773981.5174778514</v>
      </c>
      <c r="I20" s="22">
        <f t="shared" si="1"/>
        <v>1.7456354506703566</v>
      </c>
      <c r="J20" s="22" t="str">
        <f t="shared" si="2"/>
        <v>Tulukas</v>
      </c>
    </row>
    <row r="21" spans="1:10" x14ac:dyDescent="0.45">
      <c r="A21" s="26" t="s">
        <v>34</v>
      </c>
      <c r="B21" s="27" t="s">
        <v>36</v>
      </c>
      <c r="C21" s="21">
        <v>19100953.225666519</v>
      </c>
      <c r="D21" s="21">
        <v>666661</v>
      </c>
      <c r="E21" s="21">
        <v>0</v>
      </c>
      <c r="F21" s="21">
        <v>99080.273333333331</v>
      </c>
      <c r="G21" s="21">
        <v>25978576.402365614</v>
      </c>
      <c r="H21" s="21">
        <v>19520608.910435848</v>
      </c>
      <c r="I21" s="22">
        <f t="shared" si="1"/>
        <v>1.3308281786475058</v>
      </c>
      <c r="J21" s="22" t="str">
        <f t="shared" si="2"/>
        <v>Tulukas</v>
      </c>
    </row>
    <row r="22" spans="1:10" x14ac:dyDescent="0.45">
      <c r="A22" s="26" t="s">
        <v>34</v>
      </c>
      <c r="B22" s="27" t="s">
        <v>37</v>
      </c>
      <c r="C22" s="21">
        <v>29523495.819614582</v>
      </c>
      <c r="D22" s="21">
        <v>7455427</v>
      </c>
      <c r="E22" s="21">
        <v>0</v>
      </c>
      <c r="F22" s="21">
        <v>387782.00666666665</v>
      </c>
      <c r="G22" s="21">
        <f t="shared" si="0"/>
        <v>37366704.82628125</v>
      </c>
      <c r="H22" s="21">
        <v>37807303.595901437</v>
      </c>
      <c r="I22" s="22">
        <f t="shared" si="1"/>
        <v>0.98834619960393177</v>
      </c>
      <c r="J22" s="22" t="str">
        <f t="shared" si="2"/>
        <v>Toimetulev</v>
      </c>
    </row>
    <row r="23" spans="1:10" x14ac:dyDescent="0.45">
      <c r="A23" s="26" t="s">
        <v>34</v>
      </c>
      <c r="B23" s="27" t="s">
        <v>38</v>
      </c>
      <c r="C23" s="21">
        <v>8134179.5876694433</v>
      </c>
      <c r="D23" s="21">
        <v>1647782</v>
      </c>
      <c r="E23" s="21">
        <v>0</v>
      </c>
      <c r="F23" s="21">
        <v>536300.26333333331</v>
      </c>
      <c r="G23" s="21">
        <f t="shared" si="0"/>
        <v>10318261.851002777</v>
      </c>
      <c r="H23" s="21">
        <v>9965048.7757835835</v>
      </c>
      <c r="I23" s="22">
        <f t="shared" si="1"/>
        <v>1.0354451928100492</v>
      </c>
      <c r="J23" s="22" t="str">
        <f t="shared" si="2"/>
        <v>Keskmiselt tulukas</v>
      </c>
    </row>
    <row r="24" spans="1:10" x14ac:dyDescent="0.45">
      <c r="A24" s="26" t="s">
        <v>34</v>
      </c>
      <c r="B24" s="27" t="s">
        <v>39</v>
      </c>
      <c r="C24" s="21">
        <v>42933168.635768011</v>
      </c>
      <c r="D24" s="21">
        <v>15405885</v>
      </c>
      <c r="E24" s="21">
        <v>0</v>
      </c>
      <c r="F24" s="21">
        <v>76020.099999999991</v>
      </c>
      <c r="G24" s="21">
        <f t="shared" si="0"/>
        <v>58415073.735768013</v>
      </c>
      <c r="H24" s="21">
        <v>60050818.872258492</v>
      </c>
      <c r="I24" s="22">
        <f t="shared" si="1"/>
        <v>0.97276065227403352</v>
      </c>
      <c r="J24" s="22" t="str">
        <f t="shared" si="2"/>
        <v>Toimetulev</v>
      </c>
    </row>
    <row r="25" spans="1:10" x14ac:dyDescent="0.45">
      <c r="A25" s="26" t="s">
        <v>34</v>
      </c>
      <c r="B25" s="27" t="s">
        <v>40</v>
      </c>
      <c r="C25" s="21">
        <v>4691462.0114411637</v>
      </c>
      <c r="D25" s="21">
        <v>1046380</v>
      </c>
      <c r="E25" s="21">
        <v>0</v>
      </c>
      <c r="F25" s="21">
        <v>1261781.96</v>
      </c>
      <c r="G25" s="21">
        <f t="shared" si="0"/>
        <v>6999623.9714411637</v>
      </c>
      <c r="H25" s="21">
        <v>5854106.9308011737</v>
      </c>
      <c r="I25" s="22">
        <f t="shared" si="1"/>
        <v>1.1956775054129765</v>
      </c>
      <c r="J25" s="22" t="str">
        <f t="shared" si="2"/>
        <v>Tulukas</v>
      </c>
    </row>
    <row r="26" spans="1:10" x14ac:dyDescent="0.45">
      <c r="A26" s="26" t="s">
        <v>34</v>
      </c>
      <c r="B26" s="27" t="s">
        <v>41</v>
      </c>
      <c r="C26" s="21">
        <v>10720038.399900768</v>
      </c>
      <c r="D26" s="21">
        <v>2440872</v>
      </c>
      <c r="E26" s="21">
        <v>0</v>
      </c>
      <c r="F26" s="21">
        <v>48120.636666666665</v>
      </c>
      <c r="G26" s="21">
        <f t="shared" si="0"/>
        <v>13209031.036567435</v>
      </c>
      <c r="H26" s="21">
        <v>13432118.544982012</v>
      </c>
      <c r="I26" s="22">
        <f t="shared" si="1"/>
        <v>0.98339148752540462</v>
      </c>
      <c r="J26" s="22" t="str">
        <f t="shared" si="2"/>
        <v>Toimetulev</v>
      </c>
    </row>
    <row r="27" spans="1:10" x14ac:dyDescent="0.45">
      <c r="A27" s="26" t="s">
        <v>43</v>
      </c>
      <c r="B27" s="27" t="s">
        <v>44</v>
      </c>
      <c r="C27" s="21">
        <v>14512246.302694263</v>
      </c>
      <c r="D27" s="21">
        <v>1930743</v>
      </c>
      <c r="E27" s="21">
        <v>0</v>
      </c>
      <c r="F27" s="21">
        <v>99163.036666666667</v>
      </c>
      <c r="G27" s="21">
        <f t="shared" si="0"/>
        <v>16542152.33936093</v>
      </c>
      <c r="H27" s="21">
        <v>16657516.119783143</v>
      </c>
      <c r="I27" s="22">
        <f t="shared" si="1"/>
        <v>0.99307437077697303</v>
      </c>
      <c r="J27" s="22" t="str">
        <f t="shared" si="2"/>
        <v>Toimetulev</v>
      </c>
    </row>
    <row r="28" spans="1:10" x14ac:dyDescent="0.45">
      <c r="A28" s="26" t="s">
        <v>43</v>
      </c>
      <c r="B28" s="27" t="s">
        <v>45</v>
      </c>
      <c r="C28" s="21">
        <v>5150846.3830720792</v>
      </c>
      <c r="D28" s="21">
        <v>1018349</v>
      </c>
      <c r="E28" s="21">
        <v>0</v>
      </c>
      <c r="F28" s="21">
        <v>5467.7599999999993</v>
      </c>
      <c r="G28" s="21">
        <f t="shared" si="0"/>
        <v>6174663.1430720789</v>
      </c>
      <c r="H28" s="21">
        <v>6282345.1452123672</v>
      </c>
      <c r="I28" s="22">
        <f t="shared" si="1"/>
        <v>0.98285958513082483</v>
      </c>
      <c r="J28" s="22" t="str">
        <f t="shared" si="2"/>
        <v>Toimetulev</v>
      </c>
    </row>
    <row r="29" spans="1:10" x14ac:dyDescent="0.45">
      <c r="A29" s="26" t="s">
        <v>43</v>
      </c>
      <c r="B29" s="27" t="s">
        <v>46</v>
      </c>
      <c r="C29" s="21">
        <v>10693736.204758674</v>
      </c>
      <c r="D29" s="21">
        <v>1532007</v>
      </c>
      <c r="E29" s="21">
        <v>0</v>
      </c>
      <c r="F29" s="21">
        <v>304761.48333333334</v>
      </c>
      <c r="G29" s="21">
        <f t="shared" si="0"/>
        <v>12530504.688092006</v>
      </c>
      <c r="H29" s="21">
        <v>12395965.802963382</v>
      </c>
      <c r="I29" s="22">
        <f t="shared" si="1"/>
        <v>1.0108534411329582</v>
      </c>
      <c r="J29" s="22" t="str">
        <f t="shared" si="2"/>
        <v>Keskmiselt tulukas</v>
      </c>
    </row>
    <row r="30" spans="1:10" x14ac:dyDescent="0.45">
      <c r="A30" s="26" t="s">
        <v>47</v>
      </c>
      <c r="B30" s="27" t="s">
        <v>48</v>
      </c>
      <c r="C30" s="21">
        <v>10247929.814163003</v>
      </c>
      <c r="D30" s="21">
        <v>1660183</v>
      </c>
      <c r="E30" s="21">
        <v>0</v>
      </c>
      <c r="F30" s="21">
        <v>125328.84666666666</v>
      </c>
      <c r="G30" s="21">
        <f t="shared" si="0"/>
        <v>12033441.660829669</v>
      </c>
      <c r="H30" s="21">
        <v>12092577.206287544</v>
      </c>
      <c r="I30" s="22">
        <f t="shared" si="1"/>
        <v>0.99510976490378511</v>
      </c>
      <c r="J30" s="22" t="str">
        <f t="shared" si="2"/>
        <v>Toimetulev</v>
      </c>
    </row>
    <row r="31" spans="1:10" x14ac:dyDescent="0.45">
      <c r="A31" s="26" t="s">
        <v>47</v>
      </c>
      <c r="B31" s="27" t="s">
        <v>49</v>
      </c>
      <c r="C31" s="21">
        <v>12432464.160151225</v>
      </c>
      <c r="D31" s="21">
        <v>408498</v>
      </c>
      <c r="E31" s="21">
        <v>0</v>
      </c>
      <c r="F31" s="21">
        <v>102030.39666666667</v>
      </c>
      <c r="G31" s="21">
        <f t="shared" si="0"/>
        <v>12942992.556817891</v>
      </c>
      <c r="H31" s="21">
        <v>12886351.201074719</v>
      </c>
      <c r="I31" s="22">
        <f t="shared" si="1"/>
        <v>1.0043954533645216</v>
      </c>
      <c r="J31" s="22" t="str">
        <f t="shared" si="2"/>
        <v>Toimetulev</v>
      </c>
    </row>
    <row r="32" spans="1:10" x14ac:dyDescent="0.45">
      <c r="A32" s="26" t="s">
        <v>47</v>
      </c>
      <c r="B32" s="27" t="s">
        <v>50</v>
      </c>
      <c r="C32" s="21">
        <v>12422616.985383272</v>
      </c>
      <c r="D32" s="21">
        <v>987588</v>
      </c>
      <c r="E32" s="21">
        <v>0</v>
      </c>
      <c r="F32" s="21">
        <v>38718.243333333332</v>
      </c>
      <c r="G32" s="21">
        <f t="shared" si="0"/>
        <v>13448923.228716606</v>
      </c>
      <c r="H32" s="21">
        <v>13519936.708873082</v>
      </c>
      <c r="I32" s="22">
        <f t="shared" si="1"/>
        <v>0.99474749906855187</v>
      </c>
      <c r="J32" s="22" t="str">
        <f t="shared" si="2"/>
        <v>Toimetulev</v>
      </c>
    </row>
    <row r="33" spans="1:10" x14ac:dyDescent="0.45">
      <c r="A33" s="26" t="s">
        <v>51</v>
      </c>
      <c r="B33" s="27" t="s">
        <v>52</v>
      </c>
      <c r="C33" s="21">
        <v>14747529.232256863</v>
      </c>
      <c r="D33" s="21">
        <v>863584</v>
      </c>
      <c r="E33" s="21">
        <v>0</v>
      </c>
      <c r="F33" s="21">
        <v>37056.049999999996</v>
      </c>
      <c r="G33" s="21">
        <f t="shared" si="0"/>
        <v>15648169.282256864</v>
      </c>
      <c r="H33" s="21">
        <v>15707067.173285179</v>
      </c>
      <c r="I33" s="22">
        <f t="shared" si="1"/>
        <v>0.996250229888334</v>
      </c>
      <c r="J33" s="22" t="str">
        <f t="shared" si="2"/>
        <v>Toimetulev</v>
      </c>
    </row>
    <row r="34" spans="1:10" x14ac:dyDescent="0.45">
      <c r="A34" s="26" t="s">
        <v>51</v>
      </c>
      <c r="B34" s="27" t="s">
        <v>53</v>
      </c>
      <c r="C34" s="21">
        <v>8597856.5200537983</v>
      </c>
      <c r="D34" s="21">
        <v>1245613</v>
      </c>
      <c r="E34" s="21">
        <v>0</v>
      </c>
      <c r="F34" s="21">
        <v>163703.76666666666</v>
      </c>
      <c r="G34" s="21">
        <f t="shared" si="0"/>
        <v>10007173.286720466</v>
      </c>
      <c r="H34" s="21">
        <v>9981870.576407982</v>
      </c>
      <c r="I34" s="22">
        <f t="shared" si="1"/>
        <v>1.0025348665982794</v>
      </c>
      <c r="J34" s="22" t="str">
        <f t="shared" si="2"/>
        <v>Toimetulev</v>
      </c>
    </row>
    <row r="35" spans="1:10" x14ac:dyDescent="0.45">
      <c r="A35" s="26" t="s">
        <v>51</v>
      </c>
      <c r="B35" s="27" t="s">
        <v>54</v>
      </c>
      <c r="C35" s="21">
        <v>747419.43881063908</v>
      </c>
      <c r="D35" s="21">
        <v>0</v>
      </c>
      <c r="E35" s="21">
        <v>160048.0055895244</v>
      </c>
      <c r="F35" s="21">
        <v>118.99000000000001</v>
      </c>
      <c r="G35" s="21">
        <f t="shared" si="0"/>
        <v>907586.43440016347</v>
      </c>
      <c r="H35" s="21">
        <v>435671.90862455708</v>
      </c>
      <c r="I35" s="22">
        <f t="shared" si="1"/>
        <v>1.5235119940509623</v>
      </c>
      <c r="J35" s="22" t="str">
        <f t="shared" si="2"/>
        <v>Tulukas</v>
      </c>
    </row>
    <row r="36" spans="1:10" x14ac:dyDescent="0.45">
      <c r="A36" s="26" t="s">
        <v>56</v>
      </c>
      <c r="B36" s="27" t="s">
        <v>57</v>
      </c>
      <c r="C36" s="21">
        <v>5954057.6513287639</v>
      </c>
      <c r="D36" s="21">
        <v>0</v>
      </c>
      <c r="E36" s="21">
        <v>0</v>
      </c>
      <c r="F36" s="21">
        <v>17544.813333333335</v>
      </c>
      <c r="G36" s="21">
        <f t="shared" si="0"/>
        <v>5971602.4646620974</v>
      </c>
      <c r="H36" s="21">
        <v>5458709.5120695671</v>
      </c>
      <c r="I36" s="22">
        <f t="shared" si="1"/>
        <v>1.0939586456210006</v>
      </c>
      <c r="J36" s="22" t="str">
        <f t="shared" si="2"/>
        <v>Keskmiselt tulukas</v>
      </c>
    </row>
    <row r="37" spans="1:10" x14ac:dyDescent="0.45">
      <c r="A37" s="26" t="s">
        <v>56</v>
      </c>
      <c r="B37" s="27" t="s">
        <v>58</v>
      </c>
      <c r="C37" s="21">
        <v>5895593.256925853</v>
      </c>
      <c r="D37" s="21">
        <v>389955</v>
      </c>
      <c r="E37" s="21">
        <v>0</v>
      </c>
      <c r="F37" s="21">
        <v>10065.036666666667</v>
      </c>
      <c r="G37" s="21">
        <f t="shared" si="0"/>
        <v>6295613.2935925201</v>
      </c>
      <c r="H37" s="21">
        <v>6328876.7573127402</v>
      </c>
      <c r="I37" s="22">
        <f t="shared" si="1"/>
        <v>0.99474417578414909</v>
      </c>
      <c r="J37" s="22" t="str">
        <f t="shared" si="2"/>
        <v>Toimetulev</v>
      </c>
    </row>
    <row r="38" spans="1:10" x14ac:dyDescent="0.45">
      <c r="A38" s="26" t="s">
        <v>56</v>
      </c>
      <c r="B38" s="27" t="s">
        <v>59</v>
      </c>
      <c r="C38" s="21">
        <v>6602125.1968931388</v>
      </c>
      <c r="D38" s="21">
        <v>694523</v>
      </c>
      <c r="E38" s="21">
        <v>0</v>
      </c>
      <c r="F38" s="21">
        <v>190237.71</v>
      </c>
      <c r="G38" s="21">
        <f t="shared" si="0"/>
        <v>7486885.9068931388</v>
      </c>
      <c r="H38" s="21">
        <v>7373817.9427170726</v>
      </c>
      <c r="I38" s="22">
        <f t="shared" si="1"/>
        <v>1.0153337070503268</v>
      </c>
      <c r="J38" s="22" t="str">
        <f t="shared" si="2"/>
        <v>Keskmiselt tulukas</v>
      </c>
    </row>
    <row r="39" spans="1:10" x14ac:dyDescent="0.45">
      <c r="A39" s="26" t="s">
        <v>56</v>
      </c>
      <c r="B39" s="27" t="s">
        <v>60</v>
      </c>
      <c r="C39" s="21">
        <v>17244598.380533766</v>
      </c>
      <c r="D39" s="21">
        <v>1662001</v>
      </c>
      <c r="E39" s="21">
        <v>0</v>
      </c>
      <c r="F39" s="21">
        <v>40352.636666666665</v>
      </c>
      <c r="G39" s="21">
        <f t="shared" si="0"/>
        <v>18946952.017200433</v>
      </c>
      <c r="H39" s="21">
        <v>19091266.221971616</v>
      </c>
      <c r="I39" s="22">
        <f t="shared" si="1"/>
        <v>0.99244082592043603</v>
      </c>
      <c r="J39" s="22" t="str">
        <f t="shared" si="2"/>
        <v>Toimetulev</v>
      </c>
    </row>
    <row r="40" spans="1:10" x14ac:dyDescent="0.45">
      <c r="A40" s="26" t="s">
        <v>56</v>
      </c>
      <c r="B40" s="27" t="s">
        <v>61</v>
      </c>
      <c r="C40" s="21">
        <v>11124852.573559182</v>
      </c>
      <c r="D40" s="21">
        <v>2915130</v>
      </c>
      <c r="E40" s="21">
        <v>0</v>
      </c>
      <c r="F40" s="21">
        <v>45510.113333333335</v>
      </c>
      <c r="G40" s="21">
        <f t="shared" si="0"/>
        <v>14085492.686892515</v>
      </c>
      <c r="H40" s="21">
        <v>14363885.767107112</v>
      </c>
      <c r="I40" s="22">
        <f t="shared" si="1"/>
        <v>0.98061853980681823</v>
      </c>
      <c r="J40" s="22" t="str">
        <f t="shared" si="2"/>
        <v>Toimetulev</v>
      </c>
    </row>
    <row r="41" spans="1:10" x14ac:dyDescent="0.45">
      <c r="A41" s="26" t="s">
        <v>56</v>
      </c>
      <c r="B41" s="27" t="s">
        <v>62</v>
      </c>
      <c r="C41" s="21">
        <v>7560766.8695483357</v>
      </c>
      <c r="D41" s="21">
        <v>1650170</v>
      </c>
      <c r="E41" s="21">
        <v>0</v>
      </c>
      <c r="F41" s="21">
        <v>35994.54</v>
      </c>
      <c r="G41" s="21">
        <f t="shared" si="0"/>
        <v>9246931.4095483348</v>
      </c>
      <c r="H41" s="21">
        <v>9394288.7398273982</v>
      </c>
      <c r="I41" s="22">
        <f t="shared" si="1"/>
        <v>0.98431415785057397</v>
      </c>
      <c r="J41" s="22" t="str">
        <f t="shared" si="2"/>
        <v>Toimetulev</v>
      </c>
    </row>
    <row r="42" spans="1:10" x14ac:dyDescent="0.45">
      <c r="A42" s="26" t="s">
        <v>56</v>
      </c>
      <c r="B42" s="27" t="s">
        <v>63</v>
      </c>
      <c r="C42" s="21">
        <v>5861933.2901150715</v>
      </c>
      <c r="D42" s="21">
        <v>999443</v>
      </c>
      <c r="E42" s="21">
        <v>0</v>
      </c>
      <c r="F42" s="21">
        <v>111545.51333333332</v>
      </c>
      <c r="G42" s="21">
        <f t="shared" si="0"/>
        <v>6972921.8034484051</v>
      </c>
      <c r="H42" s="21">
        <v>6972425.6144649293</v>
      </c>
      <c r="I42" s="22">
        <f t="shared" si="1"/>
        <v>1.0000711644714353</v>
      </c>
      <c r="J42" s="22" t="str">
        <f t="shared" si="2"/>
        <v>Toimetulev</v>
      </c>
    </row>
    <row r="43" spans="1:10" x14ac:dyDescent="0.45">
      <c r="A43" s="26" t="s">
        <v>56</v>
      </c>
      <c r="B43" s="27" t="s">
        <v>64</v>
      </c>
      <c r="C43" s="21">
        <v>6144632.59499879</v>
      </c>
      <c r="D43" s="21">
        <v>1551089</v>
      </c>
      <c r="E43" s="21">
        <v>0</v>
      </c>
      <c r="F43" s="21">
        <v>45688.583333333336</v>
      </c>
      <c r="G43" s="21">
        <f t="shared" si="0"/>
        <v>7741410.178332123</v>
      </c>
      <c r="H43" s="21">
        <v>7868064.6673872694</v>
      </c>
      <c r="I43" s="22">
        <f t="shared" si="1"/>
        <v>0.98390271376643323</v>
      </c>
      <c r="J43" s="22" t="str">
        <f t="shared" si="2"/>
        <v>Toimetulev</v>
      </c>
    </row>
    <row r="44" spans="1:10" x14ac:dyDescent="0.45">
      <c r="A44" s="26" t="s">
        <v>65</v>
      </c>
      <c r="B44" s="27" t="s">
        <v>66</v>
      </c>
      <c r="C44" s="21">
        <v>5827439.0638994137</v>
      </c>
      <c r="D44" s="21">
        <v>632902</v>
      </c>
      <c r="E44" s="21">
        <v>0</v>
      </c>
      <c r="F44" s="21">
        <v>78552.316666666666</v>
      </c>
      <c r="G44" s="21">
        <f t="shared" si="0"/>
        <v>6538893.3805660801</v>
      </c>
      <c r="H44" s="21">
        <v>6530663.5227716053</v>
      </c>
      <c r="I44" s="22">
        <f t="shared" si="1"/>
        <v>1.0012601870798852</v>
      </c>
      <c r="J44" s="22" t="str">
        <f t="shared" si="2"/>
        <v>Toimetulev</v>
      </c>
    </row>
    <row r="45" spans="1:10" x14ac:dyDescent="0.45">
      <c r="A45" s="26" t="s">
        <v>65</v>
      </c>
      <c r="B45" s="27" t="s">
        <v>67</v>
      </c>
      <c r="C45" s="21">
        <v>14558196.868268114</v>
      </c>
      <c r="D45" s="21">
        <v>2178014</v>
      </c>
      <c r="E45" s="21">
        <v>0</v>
      </c>
      <c r="F45" s="21">
        <v>48896.46</v>
      </c>
      <c r="G45" s="21">
        <f t="shared" si="0"/>
        <v>16785107.328268114</v>
      </c>
      <c r="H45" s="21">
        <v>16978212.969862357</v>
      </c>
      <c r="I45" s="22">
        <f t="shared" si="1"/>
        <v>0.98862626815101096</v>
      </c>
      <c r="J45" s="22" t="str">
        <f t="shared" si="2"/>
        <v>Toimetulev</v>
      </c>
    </row>
    <row r="46" spans="1:10" x14ac:dyDescent="0.45">
      <c r="A46" s="26" t="s">
        <v>65</v>
      </c>
      <c r="B46" s="27" t="s">
        <v>68</v>
      </c>
      <c r="C46" s="21">
        <v>6464137.477493003</v>
      </c>
      <c r="D46" s="21">
        <v>1116995</v>
      </c>
      <c r="E46" s="21">
        <v>0</v>
      </c>
      <c r="F46" s="21">
        <v>19426.426666666666</v>
      </c>
      <c r="G46" s="21">
        <f t="shared" si="0"/>
        <v>7600558.9041596698</v>
      </c>
      <c r="H46" s="21">
        <v>7705243.5808273088</v>
      </c>
      <c r="I46" s="22">
        <f t="shared" si="1"/>
        <v>0.9864138394108497</v>
      </c>
      <c r="J46" s="22" t="str">
        <f t="shared" si="2"/>
        <v>Toimetulev</v>
      </c>
    </row>
    <row r="47" spans="1:10" x14ac:dyDescent="0.45">
      <c r="A47" s="26" t="s">
        <v>69</v>
      </c>
      <c r="B47" s="27" t="s">
        <v>70</v>
      </c>
      <c r="C47" s="21">
        <v>5672807.6637303308</v>
      </c>
      <c r="D47" s="21">
        <v>899535</v>
      </c>
      <c r="E47" s="21">
        <v>0</v>
      </c>
      <c r="F47" s="21">
        <v>108452.28000000001</v>
      </c>
      <c r="G47" s="21">
        <f t="shared" si="0"/>
        <v>6680794.943730331</v>
      </c>
      <c r="H47" s="21">
        <v>6672291.1963218655</v>
      </c>
      <c r="I47" s="22">
        <f t="shared" si="1"/>
        <v>1.0012744868529049</v>
      </c>
      <c r="J47" s="22" t="str">
        <f t="shared" si="2"/>
        <v>Toimetulev</v>
      </c>
    </row>
    <row r="48" spans="1:10" x14ac:dyDescent="0.45">
      <c r="A48" s="26" t="s">
        <v>69</v>
      </c>
      <c r="B48" s="27" t="s">
        <v>71</v>
      </c>
      <c r="C48" s="21">
        <v>790114.50770458789</v>
      </c>
      <c r="D48" s="21">
        <v>0</v>
      </c>
      <c r="E48" s="21">
        <v>233459.0055895244</v>
      </c>
      <c r="F48" s="21">
        <v>308.54666666666668</v>
      </c>
      <c r="G48" s="21">
        <f t="shared" si="0"/>
        <v>1023882.0599607789</v>
      </c>
      <c r="H48" s="21">
        <v>779229.65177525615</v>
      </c>
      <c r="I48" s="22">
        <f t="shared" si="1"/>
        <v>1.0110531529257234</v>
      </c>
      <c r="J48" s="22" t="str">
        <f t="shared" si="2"/>
        <v>Keskmiselt tulukas</v>
      </c>
    </row>
    <row r="49" spans="1:10" x14ac:dyDescent="0.45">
      <c r="A49" s="26" t="s">
        <v>69</v>
      </c>
      <c r="B49" s="27" t="s">
        <v>72</v>
      </c>
      <c r="C49" s="21">
        <v>5767336.8176655667</v>
      </c>
      <c r="D49" s="21">
        <v>768221</v>
      </c>
      <c r="E49" s="21">
        <v>0</v>
      </c>
      <c r="F49" s="21">
        <v>118740.03000000001</v>
      </c>
      <c r="G49" s="21">
        <f t="shared" si="0"/>
        <v>6654297.847665567</v>
      </c>
      <c r="H49" s="21">
        <v>6620915.8147015469</v>
      </c>
      <c r="I49" s="22">
        <f t="shared" si="1"/>
        <v>1.0050419056665689</v>
      </c>
      <c r="J49" s="22" t="str">
        <f t="shared" si="2"/>
        <v>Toimetulev</v>
      </c>
    </row>
    <row r="50" spans="1:10" x14ac:dyDescent="0.45">
      <c r="A50" s="26" t="s">
        <v>69</v>
      </c>
      <c r="B50" s="27" t="s">
        <v>73</v>
      </c>
      <c r="C50" s="21">
        <v>8763352.9630645253</v>
      </c>
      <c r="D50" s="21">
        <v>1829891</v>
      </c>
      <c r="E50" s="21">
        <v>0</v>
      </c>
      <c r="F50" s="21">
        <v>247030.96666666667</v>
      </c>
      <c r="G50" s="21">
        <f t="shared" si="0"/>
        <v>10840274.929731192</v>
      </c>
      <c r="H50" s="21">
        <v>10796565.37961458</v>
      </c>
      <c r="I50" s="22">
        <f t="shared" si="1"/>
        <v>1.0040484680618098</v>
      </c>
      <c r="J50" s="22" t="str">
        <f>IF(I50&lt;101%,"Toimetulev",IF(I50&gt;=110%,"Tulukas","Keskmiselt tulukas"))</f>
        <v>Toimetulev</v>
      </c>
    </row>
    <row r="51" spans="1:10" x14ac:dyDescent="0.45">
      <c r="A51" s="26" t="s">
        <v>69</v>
      </c>
      <c r="B51" s="27" t="s">
        <v>74</v>
      </c>
      <c r="C51" s="21">
        <v>58607756.778234124</v>
      </c>
      <c r="D51" s="21">
        <v>6756726</v>
      </c>
      <c r="E51" s="21">
        <v>32058.005589524386</v>
      </c>
      <c r="F51" s="21">
        <v>305473.69666666666</v>
      </c>
      <c r="G51" s="21">
        <f t="shared" si="0"/>
        <v>65702014.480490312</v>
      </c>
      <c r="H51" s="21">
        <v>66115229.98809237</v>
      </c>
      <c r="I51" s="22">
        <f t="shared" si="1"/>
        <v>0.99326845398054553</v>
      </c>
      <c r="J51" s="22" t="str">
        <f t="shared" si="2"/>
        <v>Toimetulev</v>
      </c>
    </row>
    <row r="52" spans="1:10" x14ac:dyDescent="0.45">
      <c r="A52" s="26" t="s">
        <v>69</v>
      </c>
      <c r="B52" s="27" t="s">
        <v>75</v>
      </c>
      <c r="C52" s="21">
        <v>5086900.2612213716</v>
      </c>
      <c r="D52" s="21">
        <v>493614</v>
      </c>
      <c r="E52" s="21">
        <v>0</v>
      </c>
      <c r="F52" s="21">
        <v>36396.923333333332</v>
      </c>
      <c r="G52" s="21">
        <f t="shared" si="0"/>
        <v>5616911.1845547045</v>
      </c>
      <c r="H52" s="21">
        <v>5635360.7978050411</v>
      </c>
      <c r="I52" s="22">
        <f t="shared" si="1"/>
        <v>0.99672609901791509</v>
      </c>
      <c r="J52" s="22" t="str">
        <f t="shared" si="2"/>
        <v>Toimetulev</v>
      </c>
    </row>
    <row r="53" spans="1:10" x14ac:dyDescent="0.45">
      <c r="A53" s="26" t="s">
        <v>69</v>
      </c>
      <c r="B53" s="27" t="s">
        <v>76</v>
      </c>
      <c r="C53" s="21">
        <v>14037212.647448443</v>
      </c>
      <c r="D53" s="21">
        <v>2959987</v>
      </c>
      <c r="E53" s="21">
        <v>0</v>
      </c>
      <c r="F53" s="21">
        <v>177312.09666666668</v>
      </c>
      <c r="G53" s="21">
        <f t="shared" si="0"/>
        <v>17174511.74411511</v>
      </c>
      <c r="H53" s="21">
        <v>17326087.292490907</v>
      </c>
      <c r="I53" s="22">
        <f t="shared" si="1"/>
        <v>0.99125159963603038</v>
      </c>
      <c r="J53" s="22" t="str">
        <f t="shared" si="2"/>
        <v>Toimetulev</v>
      </c>
    </row>
    <row r="54" spans="1:10" x14ac:dyDescent="0.45">
      <c r="A54" s="26" t="s">
        <v>77</v>
      </c>
      <c r="B54" s="27" t="s">
        <v>78</v>
      </c>
      <c r="C54" s="21">
        <v>6561742.3753708471</v>
      </c>
      <c r="D54" s="21">
        <v>1081388</v>
      </c>
      <c r="E54" s="21">
        <v>0</v>
      </c>
      <c r="F54" s="21">
        <v>55515.823333333334</v>
      </c>
      <c r="G54" s="21">
        <f t="shared" si="0"/>
        <v>7698646.1987041803</v>
      </c>
      <c r="H54" s="21">
        <v>7763285.148587429</v>
      </c>
      <c r="I54" s="22">
        <f t="shared" si="1"/>
        <v>0.99167376327855095</v>
      </c>
      <c r="J54" s="22" t="str">
        <f t="shared" si="2"/>
        <v>Toimetulev</v>
      </c>
    </row>
    <row r="55" spans="1:10" x14ac:dyDescent="0.45">
      <c r="A55" s="26" t="s">
        <v>77</v>
      </c>
      <c r="B55" s="27" t="s">
        <v>79</v>
      </c>
      <c r="C55" s="21">
        <v>10549474.963894663</v>
      </c>
      <c r="D55" s="21">
        <v>595217</v>
      </c>
      <c r="E55" s="21">
        <v>0</v>
      </c>
      <c r="F55" s="21">
        <v>91319.396666666667</v>
      </c>
      <c r="G55" s="21">
        <f t="shared" si="0"/>
        <v>11236011.36056133</v>
      </c>
      <c r="H55" s="21">
        <v>11210826.707446586</v>
      </c>
      <c r="I55" s="22">
        <f t="shared" si="1"/>
        <v>1.0022464581579889</v>
      </c>
      <c r="J55" s="22" t="str">
        <f t="shared" si="2"/>
        <v>Toimetulev</v>
      </c>
    </row>
    <row r="56" spans="1:10" x14ac:dyDescent="0.45">
      <c r="A56" s="26" t="s">
        <v>77</v>
      </c>
      <c r="B56" s="27" t="s">
        <v>80</v>
      </c>
      <c r="C56" s="21">
        <v>8781946.6642783396</v>
      </c>
      <c r="D56" s="21">
        <v>933322</v>
      </c>
      <c r="E56" s="21">
        <v>0</v>
      </c>
      <c r="F56" s="21">
        <v>109153.26000000001</v>
      </c>
      <c r="G56" s="21">
        <f t="shared" si="0"/>
        <v>9824421.9242783394</v>
      </c>
      <c r="H56" s="21">
        <v>9818971.0749836322</v>
      </c>
      <c r="I56" s="22">
        <f t="shared" si="1"/>
        <v>1.0005551344690886</v>
      </c>
      <c r="J56" s="22" t="str">
        <f t="shared" si="2"/>
        <v>Toimetulev</v>
      </c>
    </row>
    <row r="57" spans="1:10" x14ac:dyDescent="0.45">
      <c r="A57" s="26" t="s">
        <v>77</v>
      </c>
      <c r="B57" s="27" t="s">
        <v>81</v>
      </c>
      <c r="C57" s="21">
        <v>16620613.118208762</v>
      </c>
      <c r="D57" s="21">
        <v>1159650</v>
      </c>
      <c r="E57" s="21">
        <v>0</v>
      </c>
      <c r="F57" s="21">
        <v>79081.373333333337</v>
      </c>
      <c r="G57" s="21">
        <f t="shared" si="0"/>
        <v>17859344.491542097</v>
      </c>
      <c r="H57" s="21">
        <v>17909112.933898192</v>
      </c>
      <c r="I57" s="22">
        <f t="shared" si="1"/>
        <v>0.99722105485962442</v>
      </c>
      <c r="J57" s="22" t="str">
        <f t="shared" si="2"/>
        <v>Toimetulev</v>
      </c>
    </row>
    <row r="58" spans="1:10" x14ac:dyDescent="0.45">
      <c r="A58" s="26" t="s">
        <v>82</v>
      </c>
      <c r="B58" s="27" t="s">
        <v>83</v>
      </c>
      <c r="C58" s="21">
        <v>2967490.5499608582</v>
      </c>
      <c r="D58" s="21">
        <v>0</v>
      </c>
      <c r="E58" s="21">
        <v>50291.011179048772</v>
      </c>
      <c r="F58" s="21">
        <v>3250.14</v>
      </c>
      <c r="G58" s="21">
        <f t="shared" si="0"/>
        <v>3021031.7011399069</v>
      </c>
      <c r="H58" s="21">
        <v>2489117.2058624774</v>
      </c>
      <c r="I58" s="22">
        <f t="shared" si="1"/>
        <v>1.1896597328725211</v>
      </c>
      <c r="J58" s="22" t="str">
        <f t="shared" si="2"/>
        <v>Tulukas</v>
      </c>
    </row>
    <row r="59" spans="1:10" x14ac:dyDescent="0.45">
      <c r="A59" s="28" t="s">
        <v>82</v>
      </c>
      <c r="B59" s="27" t="s">
        <v>84</v>
      </c>
      <c r="C59" s="21">
        <v>227955.4056532543</v>
      </c>
      <c r="D59" s="21">
        <v>0</v>
      </c>
      <c r="E59" s="21">
        <v>119924.00558952439</v>
      </c>
      <c r="F59" s="21">
        <v>161.75</v>
      </c>
      <c r="G59" s="21">
        <f t="shared" si="0"/>
        <v>348041.1612427787</v>
      </c>
      <c r="H59" s="21">
        <v>169960.47511830708</v>
      </c>
      <c r="I59" s="22">
        <f t="shared" si="1"/>
        <v>1.2006201932333251</v>
      </c>
      <c r="J59" s="22" t="str">
        <f t="shared" si="2"/>
        <v>Tulukas</v>
      </c>
    </row>
    <row r="60" spans="1:10" x14ac:dyDescent="0.45">
      <c r="A60" s="28" t="s">
        <v>82</v>
      </c>
      <c r="B60" s="27" t="s">
        <v>85</v>
      </c>
      <c r="C60" s="21">
        <v>38499811.914489307</v>
      </c>
      <c r="D60" s="21">
        <v>1875679</v>
      </c>
      <c r="E60" s="21">
        <v>97864.016768573158</v>
      </c>
      <c r="F60" s="21">
        <v>255147.65</v>
      </c>
      <c r="G60" s="21">
        <f t="shared" si="0"/>
        <v>40728502.58125788</v>
      </c>
      <c r="H60" s="21">
        <v>40583899.790538475</v>
      </c>
      <c r="I60" s="22">
        <f t="shared" si="1"/>
        <v>1.0011488875991763</v>
      </c>
      <c r="J60" s="22" t="str">
        <f t="shared" si="2"/>
        <v>Toimetulev</v>
      </c>
    </row>
    <row r="61" spans="1:10" x14ac:dyDescent="0.45">
      <c r="A61" s="26" t="s">
        <v>86</v>
      </c>
      <c r="B61" s="27" t="s">
        <v>87</v>
      </c>
      <c r="C61" s="21">
        <v>16970703.213398945</v>
      </c>
      <c r="D61" s="21">
        <v>3328212</v>
      </c>
      <c r="E61" s="21">
        <v>0</v>
      </c>
      <c r="F61" s="21">
        <v>144546.4</v>
      </c>
      <c r="G61" s="21">
        <f t="shared" si="0"/>
        <v>20443461.613398943</v>
      </c>
      <c r="H61" s="21">
        <v>20668715.992061596</v>
      </c>
      <c r="I61" s="22">
        <f t="shared" si="1"/>
        <v>0.98910167526859583</v>
      </c>
      <c r="J61" s="22" t="str">
        <f t="shared" si="2"/>
        <v>Toimetulev</v>
      </c>
    </row>
    <row r="62" spans="1:10" x14ac:dyDescent="0.45">
      <c r="A62" s="26" t="s">
        <v>86</v>
      </c>
      <c r="B62" s="27" t="s">
        <v>88</v>
      </c>
      <c r="C62" s="21">
        <v>20630192.572148018</v>
      </c>
      <c r="D62" s="21">
        <v>504416</v>
      </c>
      <c r="E62" s="21">
        <v>0</v>
      </c>
      <c r="F62" s="21">
        <v>10174.286666666667</v>
      </c>
      <c r="G62" s="21">
        <f t="shared" si="0"/>
        <v>21144782.858814683</v>
      </c>
      <c r="H62" s="21">
        <v>21190654.994094275</v>
      </c>
      <c r="I62" s="22">
        <f t="shared" si="1"/>
        <v>0.99783526581446513</v>
      </c>
      <c r="J62" s="22" t="str">
        <f t="shared" si="2"/>
        <v>Toimetulev</v>
      </c>
    </row>
    <row r="63" spans="1:10" x14ac:dyDescent="0.45">
      <c r="A63" s="26" t="s">
        <v>86</v>
      </c>
      <c r="B63" s="27" t="s">
        <v>89</v>
      </c>
      <c r="C63" s="21">
        <v>8115933.5865787426</v>
      </c>
      <c r="D63" s="21">
        <v>1704441</v>
      </c>
      <c r="E63" s="21">
        <v>0</v>
      </c>
      <c r="F63" s="21">
        <v>91872.82</v>
      </c>
      <c r="G63" s="21">
        <f t="shared" si="0"/>
        <v>9912247.406578742</v>
      </c>
      <c r="H63" s="21">
        <v>10009756.673847986</v>
      </c>
      <c r="I63" s="22">
        <f t="shared" si="1"/>
        <v>0.99025857766113312</v>
      </c>
      <c r="J63" s="22" t="str">
        <f t="shared" si="2"/>
        <v>Toimetulev</v>
      </c>
    </row>
    <row r="64" spans="1:10" x14ac:dyDescent="0.45">
      <c r="A64" s="26" t="s">
        <v>86</v>
      </c>
      <c r="B64" s="27" t="s">
        <v>90</v>
      </c>
      <c r="C64" s="21">
        <v>8444595.0372465514</v>
      </c>
      <c r="D64" s="21">
        <v>389389</v>
      </c>
      <c r="E64" s="21">
        <v>0</v>
      </c>
      <c r="F64" s="21">
        <v>46230.22</v>
      </c>
      <c r="G64" s="21">
        <f t="shared" si="0"/>
        <v>8880214.257246552</v>
      </c>
      <c r="H64" s="21">
        <v>8877249.1367747821</v>
      </c>
      <c r="I64" s="22">
        <f t="shared" si="1"/>
        <v>1.0003340134343517</v>
      </c>
      <c r="J64" s="22" t="str">
        <f t="shared" si="2"/>
        <v>Toimetulev</v>
      </c>
    </row>
    <row r="65" spans="1:10" x14ac:dyDescent="0.45">
      <c r="A65" s="26" t="s">
        <v>86</v>
      </c>
      <c r="B65" s="27" t="s">
        <v>91</v>
      </c>
      <c r="C65" s="21">
        <v>5884652.1668958236</v>
      </c>
      <c r="D65" s="21">
        <v>776929</v>
      </c>
      <c r="E65" s="21">
        <v>0</v>
      </c>
      <c r="F65" s="21">
        <v>42036.696666666663</v>
      </c>
      <c r="G65" s="21">
        <f t="shared" si="0"/>
        <v>6703617.8635624899</v>
      </c>
      <c r="H65" s="21">
        <v>6747906.4240478715</v>
      </c>
      <c r="I65" s="22">
        <f t="shared" si="1"/>
        <v>0.99343669610954466</v>
      </c>
      <c r="J65" s="22" t="str">
        <f t="shared" si="2"/>
        <v>Toimetulev</v>
      </c>
    </row>
    <row r="66" spans="1:10" x14ac:dyDescent="0.45">
      <c r="A66" s="26" t="s">
        <v>86</v>
      </c>
      <c r="B66" s="27" t="s">
        <v>92</v>
      </c>
      <c r="C66" s="21">
        <v>5683626.6227329243</v>
      </c>
      <c r="D66" s="21">
        <v>1255860</v>
      </c>
      <c r="E66" s="21">
        <v>0</v>
      </c>
      <c r="F66" s="21">
        <v>18299.756666666664</v>
      </c>
      <c r="G66" s="21">
        <f t="shared" si="0"/>
        <v>6957786.3793995911</v>
      </c>
      <c r="H66" s="21">
        <v>7079026.0751546612</v>
      </c>
      <c r="I66" s="22">
        <f t="shared" si="1"/>
        <v>0.98287339325100298</v>
      </c>
      <c r="J66" s="22" t="str">
        <f t="shared" si="2"/>
        <v>Toimetulev</v>
      </c>
    </row>
    <row r="67" spans="1:10" x14ac:dyDescent="0.45">
      <c r="A67" s="26" t="s">
        <v>86</v>
      </c>
      <c r="B67" s="27" t="s">
        <v>93</v>
      </c>
      <c r="C67" s="21">
        <v>18377335.411268726</v>
      </c>
      <c r="D67" s="21">
        <v>2001347</v>
      </c>
      <c r="E67" s="21">
        <v>52845.005589524386</v>
      </c>
      <c r="F67" s="21">
        <v>213642.74333333332</v>
      </c>
      <c r="G67" s="21">
        <f t="shared" ref="G67:G80" si="3">C67+D67+E67+F67</f>
        <v>20645170.160191584</v>
      </c>
      <c r="H67" s="21">
        <v>20601054.605372857</v>
      </c>
      <c r="I67" s="22">
        <f t="shared" ref="I67:I81" si="4">G67/(H67+E67)</f>
        <v>0.99957734612178684</v>
      </c>
      <c r="J67" s="22" t="str">
        <f t="shared" ref="J67:J80" si="5">IF(I67&lt;101%,"Toimetulev",IF(I67&gt;=110%,"Tulukas","Keskmiselt tulukas"))</f>
        <v>Toimetulev</v>
      </c>
    </row>
    <row r="68" spans="1:10" x14ac:dyDescent="0.45">
      <c r="A68" s="26" t="s">
        <v>86</v>
      </c>
      <c r="B68" s="27" t="s">
        <v>94</v>
      </c>
      <c r="C68" s="21">
        <v>132785886.72074842</v>
      </c>
      <c r="D68" s="21">
        <v>0</v>
      </c>
      <c r="E68" s="21">
        <v>0</v>
      </c>
      <c r="F68" s="21">
        <v>193112.26333333334</v>
      </c>
      <c r="G68" s="21">
        <f t="shared" si="3"/>
        <v>132978998.98408176</v>
      </c>
      <c r="H68" s="21">
        <v>126196814.56086862</v>
      </c>
      <c r="I68" s="22">
        <f t="shared" si="4"/>
        <v>1.0537429129793279</v>
      </c>
      <c r="J68" s="22" t="str">
        <f t="shared" si="5"/>
        <v>Keskmiselt tulukas</v>
      </c>
    </row>
    <row r="69" spans="1:10" x14ac:dyDescent="0.45">
      <c r="A69" s="26" t="s">
        <v>95</v>
      </c>
      <c r="B69" s="27" t="s">
        <v>96</v>
      </c>
      <c r="C69" s="21">
        <v>7596022.1923968857</v>
      </c>
      <c r="D69" s="21">
        <v>1046602</v>
      </c>
      <c r="E69" s="21">
        <v>0</v>
      </c>
      <c r="F69" s="21">
        <v>77953.633333333331</v>
      </c>
      <c r="G69" s="21">
        <f t="shared" si="3"/>
        <v>8720577.8257302195</v>
      </c>
      <c r="H69" s="21">
        <v>8758912.7480280753</v>
      </c>
      <c r="I69" s="22">
        <f t="shared" si="4"/>
        <v>0.9956233241041833</v>
      </c>
      <c r="J69" s="22" t="str">
        <f t="shared" si="5"/>
        <v>Toimetulev</v>
      </c>
    </row>
    <row r="70" spans="1:10" x14ac:dyDescent="0.45">
      <c r="A70" s="26" t="s">
        <v>95</v>
      </c>
      <c r="B70" s="27" t="s">
        <v>97</v>
      </c>
      <c r="C70" s="21">
        <v>6427127.686939219</v>
      </c>
      <c r="D70" s="21">
        <v>1196754</v>
      </c>
      <c r="E70" s="21">
        <v>0</v>
      </c>
      <c r="F70" s="21">
        <v>18006.18</v>
      </c>
      <c r="G70" s="21">
        <f t="shared" si="3"/>
        <v>7641887.8669392187</v>
      </c>
      <c r="H70" s="21">
        <v>7756854.6530471481</v>
      </c>
      <c r="I70" s="22">
        <f t="shared" si="4"/>
        <v>0.98517868501470929</v>
      </c>
      <c r="J70" s="22" t="str">
        <f t="shared" si="5"/>
        <v>Toimetulev</v>
      </c>
    </row>
    <row r="71" spans="1:10" x14ac:dyDescent="0.45">
      <c r="A71" s="26" t="s">
        <v>95</v>
      </c>
      <c r="B71" s="27" t="s">
        <v>98</v>
      </c>
      <c r="C71" s="21">
        <v>13282910.037434634</v>
      </c>
      <c r="D71" s="21">
        <v>4508061</v>
      </c>
      <c r="E71" s="21">
        <v>0</v>
      </c>
      <c r="F71" s="21">
        <v>33926.936666666668</v>
      </c>
      <c r="G71" s="21">
        <f t="shared" si="3"/>
        <v>17824897.974101301</v>
      </c>
      <c r="H71" s="21">
        <v>18291867.036380868</v>
      </c>
      <c r="I71" s="22">
        <f t="shared" si="4"/>
        <v>0.97447121929375458</v>
      </c>
      <c r="J71" s="22" t="str">
        <f t="shared" si="5"/>
        <v>Toimetulev</v>
      </c>
    </row>
    <row r="72" spans="1:10" x14ac:dyDescent="0.45">
      <c r="A72" s="26" t="s">
        <v>99</v>
      </c>
      <c r="B72" s="27" t="s">
        <v>100</v>
      </c>
      <c r="C72" s="21">
        <v>7403795.508532444</v>
      </c>
      <c r="D72" s="21">
        <v>1768048</v>
      </c>
      <c r="E72" s="21">
        <v>0</v>
      </c>
      <c r="F72" s="21">
        <v>38153.156666666669</v>
      </c>
      <c r="G72" s="21">
        <f t="shared" si="3"/>
        <v>9209996.6651991103</v>
      </c>
      <c r="H72" s="21">
        <v>9368293.1089905798</v>
      </c>
      <c r="I72" s="22">
        <f t="shared" si="4"/>
        <v>0.98310295782274837</v>
      </c>
      <c r="J72" s="22" t="str">
        <f t="shared" si="5"/>
        <v>Toimetulev</v>
      </c>
    </row>
    <row r="73" spans="1:10" x14ac:dyDescent="0.45">
      <c r="A73" s="26" t="s">
        <v>99</v>
      </c>
      <c r="B73" s="27" t="s">
        <v>101</v>
      </c>
      <c r="C73" s="21">
        <v>8698368.6032925285</v>
      </c>
      <c r="D73" s="21">
        <v>1693481</v>
      </c>
      <c r="E73" s="21">
        <v>0</v>
      </c>
      <c r="F73" s="21">
        <v>32891.763333333329</v>
      </c>
      <c r="G73" s="21">
        <f t="shared" si="3"/>
        <v>10424741.366625862</v>
      </c>
      <c r="H73" s="21">
        <v>10580014.133501079</v>
      </c>
      <c r="I73" s="22">
        <f t="shared" si="4"/>
        <v>0.98532395468324063</v>
      </c>
      <c r="J73" s="22" t="str">
        <f t="shared" si="5"/>
        <v>Toimetulev</v>
      </c>
    </row>
    <row r="74" spans="1:10" x14ac:dyDescent="0.45">
      <c r="A74" s="26" t="s">
        <v>99</v>
      </c>
      <c r="B74" s="27" t="s">
        <v>102</v>
      </c>
      <c r="C74" s="21">
        <v>15261502.321292508</v>
      </c>
      <c r="D74" s="21">
        <v>2596560</v>
      </c>
      <c r="E74" s="21">
        <v>0</v>
      </c>
      <c r="F74" s="21">
        <v>148405.88999999998</v>
      </c>
      <c r="G74" s="21">
        <f t="shared" si="3"/>
        <v>18006468.211292509</v>
      </c>
      <c r="H74" s="21">
        <v>18146568.692515317</v>
      </c>
      <c r="I74" s="22">
        <f t="shared" si="4"/>
        <v>0.99227950564116318</v>
      </c>
      <c r="J74" s="22" t="str">
        <f t="shared" si="5"/>
        <v>Toimetulev</v>
      </c>
    </row>
    <row r="75" spans="1:10" x14ac:dyDescent="0.45">
      <c r="A75" s="26" t="s">
        <v>99</v>
      </c>
      <c r="B75" s="27" t="s">
        <v>103</v>
      </c>
      <c r="C75" s="21">
        <v>19261909.922077592</v>
      </c>
      <c r="D75" s="21">
        <v>2109934</v>
      </c>
      <c r="E75" s="21">
        <v>0</v>
      </c>
      <c r="F75" s="21">
        <v>10842.053333333333</v>
      </c>
      <c r="G75" s="21">
        <f t="shared" si="3"/>
        <v>21382685.975410927</v>
      </c>
      <c r="H75" s="21">
        <v>21606281.058598559</v>
      </c>
      <c r="I75" s="22">
        <f t="shared" si="4"/>
        <v>0.98965138504950401</v>
      </c>
      <c r="J75" s="22" t="str">
        <f t="shared" si="5"/>
        <v>Toimetulev</v>
      </c>
    </row>
    <row r="76" spans="1:10" x14ac:dyDescent="0.45">
      <c r="A76" s="26" t="s">
        <v>104</v>
      </c>
      <c r="B76" s="27" t="s">
        <v>105</v>
      </c>
      <c r="C76" s="21">
        <v>4263004.0728134234</v>
      </c>
      <c r="D76" s="21">
        <v>1122451</v>
      </c>
      <c r="E76" s="21">
        <v>0</v>
      </c>
      <c r="F76" s="21">
        <v>5584.2733333333335</v>
      </c>
      <c r="G76" s="21">
        <f t="shared" si="3"/>
        <v>5391039.3461467568</v>
      </c>
      <c r="H76" s="21">
        <v>5510171.5375718465</v>
      </c>
      <c r="I76" s="22">
        <f t="shared" si="4"/>
        <v>0.97837958571475114</v>
      </c>
      <c r="J76" s="22" t="str">
        <f t="shared" si="5"/>
        <v>Toimetulev</v>
      </c>
    </row>
    <row r="77" spans="1:10" x14ac:dyDescent="0.45">
      <c r="A77" s="26" t="s">
        <v>104</v>
      </c>
      <c r="B77" s="27" t="s">
        <v>106</v>
      </c>
      <c r="C77" s="21">
        <v>5919853.1554650692</v>
      </c>
      <c r="D77" s="21">
        <v>257789</v>
      </c>
      <c r="E77" s="21">
        <v>0</v>
      </c>
      <c r="F77" s="21">
        <v>51784.633333333331</v>
      </c>
      <c r="G77" s="21">
        <f t="shared" si="3"/>
        <v>6229426.788798403</v>
      </c>
      <c r="H77" s="21">
        <v>6206285.4174860762</v>
      </c>
      <c r="I77" s="22">
        <f t="shared" si="4"/>
        <v>1.003728699174409</v>
      </c>
      <c r="J77" s="22" t="str">
        <f t="shared" si="5"/>
        <v>Toimetulev</v>
      </c>
    </row>
    <row r="78" spans="1:10" x14ac:dyDescent="0.45">
      <c r="A78" s="26" t="s">
        <v>104</v>
      </c>
      <c r="B78" s="27" t="s">
        <v>107</v>
      </c>
      <c r="C78" s="21">
        <v>3329933.2386241402</v>
      </c>
      <c r="D78" s="21">
        <v>559225</v>
      </c>
      <c r="E78" s="21">
        <v>0</v>
      </c>
      <c r="F78" s="21">
        <v>49940.856666666667</v>
      </c>
      <c r="G78" s="21">
        <f t="shared" si="3"/>
        <v>3939099.0952908066</v>
      </c>
      <c r="H78" s="21">
        <v>3951294.4160232586</v>
      </c>
      <c r="I78" s="22">
        <f t="shared" si="4"/>
        <v>0.99691358844762423</v>
      </c>
      <c r="J78" s="22" t="str">
        <f t="shared" si="5"/>
        <v>Toimetulev</v>
      </c>
    </row>
    <row r="79" spans="1:10" x14ac:dyDescent="0.45">
      <c r="A79" s="26" t="s">
        <v>104</v>
      </c>
      <c r="B79" s="27" t="s">
        <v>108</v>
      </c>
      <c r="C79" s="21">
        <v>11285858.124564674</v>
      </c>
      <c r="D79" s="21">
        <v>3144448</v>
      </c>
      <c r="E79" s="21">
        <v>0</v>
      </c>
      <c r="F79" s="21">
        <v>138428.84666666665</v>
      </c>
      <c r="G79" s="21">
        <f t="shared" si="3"/>
        <v>14568734.971231339</v>
      </c>
      <c r="H79" s="21">
        <v>14779689.079403466</v>
      </c>
      <c r="I79" s="22">
        <f t="shared" si="4"/>
        <v>0.98572675602045612</v>
      </c>
      <c r="J79" s="22" t="str">
        <f t="shared" si="5"/>
        <v>Toimetulev</v>
      </c>
    </row>
    <row r="80" spans="1:10" x14ac:dyDescent="0.45">
      <c r="A80" s="26" t="s">
        <v>104</v>
      </c>
      <c r="B80" s="27" t="s">
        <v>109</v>
      </c>
      <c r="C80" s="21">
        <v>11741568.727312058</v>
      </c>
      <c r="D80" s="21">
        <v>2429710</v>
      </c>
      <c r="E80" s="21">
        <v>0</v>
      </c>
      <c r="F80" s="21">
        <v>24241.323333333334</v>
      </c>
      <c r="G80" s="21">
        <f t="shared" si="3"/>
        <v>14195520.050645392</v>
      </c>
      <c r="H80" s="21">
        <v>14441246.055498987</v>
      </c>
      <c r="I80" s="22">
        <f t="shared" si="4"/>
        <v>0.98298443195903951</v>
      </c>
      <c r="J80" s="22" t="str">
        <f t="shared" si="5"/>
        <v>Toimetulev</v>
      </c>
    </row>
    <row r="81" spans="1:10" x14ac:dyDescent="0.45">
      <c r="A81" s="36" t="s">
        <v>9</v>
      </c>
      <c r="B81" s="36"/>
      <c r="C81" s="23">
        <f>SUM(C3:C80)</f>
        <v>1830022836.2079387</v>
      </c>
      <c r="D81" s="23">
        <f t="shared" ref="D81:G81" si="6">SUM(D3:D80)</f>
        <v>107775385</v>
      </c>
      <c r="E81" s="23">
        <f t="shared" si="6"/>
        <v>1012869.0950219147</v>
      </c>
      <c r="F81" s="23">
        <f t="shared" si="6"/>
        <v>14649891.183333339</v>
      </c>
      <c r="G81" s="23">
        <f t="shared" si="6"/>
        <v>1959572863.3896601</v>
      </c>
      <c r="H81" s="23">
        <f>SUM(H3:H80)</f>
        <v>1751173804.1425259</v>
      </c>
      <c r="I81" s="24">
        <f t="shared" si="4"/>
        <v>1.1183585021617137</v>
      </c>
      <c r="J81" s="25"/>
    </row>
  </sheetData>
  <autoFilter ref="A2:J2" xr:uid="{CDD74C5A-3203-4F38-8995-7B856D3447C4}"/>
  <mergeCells count="7">
    <mergeCell ref="A1:A2"/>
    <mergeCell ref="B1:B2"/>
    <mergeCell ref="C1:G1"/>
    <mergeCell ref="J1:J2"/>
    <mergeCell ref="I1:I2"/>
    <mergeCell ref="H1:H2"/>
    <mergeCell ref="A81:B8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F3D0-3B77-4084-8AD6-F6C05F8F63B2}">
  <dimension ref="A1:H79"/>
  <sheetViews>
    <sheetView workbookViewId="0"/>
  </sheetViews>
  <sheetFormatPr defaultRowHeight="14.25" x14ac:dyDescent="0.45"/>
  <cols>
    <col min="1" max="1" width="18.1328125" customWidth="1"/>
    <col min="3" max="3" width="18.19921875" customWidth="1"/>
    <col min="4" max="4" width="16.265625" customWidth="1"/>
    <col min="5" max="5" width="19.19921875" customWidth="1"/>
    <col min="7" max="7" width="16.46484375" customWidth="1"/>
  </cols>
  <sheetData>
    <row r="1" spans="1:8" ht="28.5" x14ac:dyDescent="0.45">
      <c r="A1" s="32" t="s">
        <v>0</v>
      </c>
      <c r="B1" s="32" t="s">
        <v>124</v>
      </c>
      <c r="C1" s="32" t="s">
        <v>1</v>
      </c>
      <c r="D1" s="32" t="s">
        <v>125</v>
      </c>
      <c r="E1" s="32" t="s">
        <v>126</v>
      </c>
    </row>
    <row r="2" spans="1:8" x14ac:dyDescent="0.45">
      <c r="A2" s="26" t="s">
        <v>128</v>
      </c>
      <c r="B2" s="26">
        <v>141</v>
      </c>
      <c r="C2" s="27" t="s">
        <v>13</v>
      </c>
      <c r="D2" s="54">
        <v>1.4</v>
      </c>
      <c r="E2" s="26" t="str">
        <f t="shared" ref="E2:E33" si="0">IF(D2&lt;=1.25,"Keskuslik",IF(D2&lt;=1.75,"Keskus-tagamaaline","Tagamaaline"))</f>
        <v>Keskus-tagamaaline</v>
      </c>
      <c r="G2" t="s">
        <v>22</v>
      </c>
    </row>
    <row r="3" spans="1:8" x14ac:dyDescent="0.45">
      <c r="A3" s="26" t="s">
        <v>128</v>
      </c>
      <c r="B3" s="26">
        <v>198</v>
      </c>
      <c r="C3" s="27" t="s">
        <v>15</v>
      </c>
      <c r="D3" s="54">
        <v>1.1299999999999999</v>
      </c>
      <c r="E3" s="26" t="str">
        <f t="shared" si="0"/>
        <v>Keskuslik</v>
      </c>
      <c r="G3" t="s">
        <v>144</v>
      </c>
      <c r="H3">
        <f>COUNTIF(D2:D79, "&gt;1,75")</f>
        <v>30</v>
      </c>
    </row>
    <row r="4" spans="1:8" x14ac:dyDescent="0.45">
      <c r="A4" s="26" t="s">
        <v>128</v>
      </c>
      <c r="B4" s="26">
        <v>245</v>
      </c>
      <c r="C4" s="27" t="s">
        <v>16</v>
      </c>
      <c r="D4" s="54">
        <v>1.47</v>
      </c>
      <c r="E4" s="26" t="str">
        <f t="shared" si="0"/>
        <v>Keskus-tagamaaline</v>
      </c>
      <c r="G4" t="s">
        <v>145</v>
      </c>
      <c r="H4" s="33">
        <f>COUNTIF(D2:D79,"&lt;=1,75")-H5</f>
        <v>28</v>
      </c>
    </row>
    <row r="5" spans="1:8" x14ac:dyDescent="0.45">
      <c r="A5" s="26" t="s">
        <v>128</v>
      </c>
      <c r="B5" s="26">
        <v>296</v>
      </c>
      <c r="C5" s="27" t="s">
        <v>17</v>
      </c>
      <c r="D5" s="54">
        <v>1</v>
      </c>
      <c r="E5" s="26" t="str">
        <f t="shared" si="0"/>
        <v>Keskuslik</v>
      </c>
      <c r="G5" t="s">
        <v>146</v>
      </c>
      <c r="H5">
        <f>COUNTIF(D2:D79,"&lt;=1,25")</f>
        <v>20</v>
      </c>
    </row>
    <row r="6" spans="1:8" x14ac:dyDescent="0.45">
      <c r="A6" s="26" t="s">
        <v>128</v>
      </c>
      <c r="B6" s="55">
        <v>305</v>
      </c>
      <c r="C6" s="27" t="s">
        <v>18</v>
      </c>
      <c r="D6" s="54">
        <v>1.59</v>
      </c>
      <c r="E6" s="26" t="str">
        <f t="shared" si="0"/>
        <v>Keskus-tagamaaline</v>
      </c>
      <c r="G6" t="s">
        <v>9</v>
      </c>
      <c r="H6">
        <f>SUM(H3:H5)</f>
        <v>78</v>
      </c>
    </row>
    <row r="7" spans="1:8" x14ac:dyDescent="0.45">
      <c r="A7" s="26" t="s">
        <v>128</v>
      </c>
      <c r="B7" s="26">
        <v>338</v>
      </c>
      <c r="C7" s="27" t="s">
        <v>19</v>
      </c>
      <c r="D7" s="54">
        <v>1.7</v>
      </c>
      <c r="E7" s="26" t="str">
        <f t="shared" si="0"/>
        <v>Keskus-tagamaaline</v>
      </c>
    </row>
    <row r="8" spans="1:8" x14ac:dyDescent="0.45">
      <c r="A8" s="26" t="s">
        <v>128</v>
      </c>
      <c r="B8" s="26">
        <v>353</v>
      </c>
      <c r="C8" s="56" t="s">
        <v>20</v>
      </c>
      <c r="D8" s="54">
        <v>1.92</v>
      </c>
      <c r="E8" s="26" t="str">
        <f t="shared" si="0"/>
        <v>Tagamaaline</v>
      </c>
    </row>
    <row r="9" spans="1:8" x14ac:dyDescent="0.45">
      <c r="A9" s="26" t="s">
        <v>128</v>
      </c>
      <c r="B9" s="26">
        <v>424</v>
      </c>
      <c r="C9" s="27" t="s">
        <v>23</v>
      </c>
      <c r="D9" s="54">
        <v>1.43</v>
      </c>
      <c r="E9" s="26" t="str">
        <f t="shared" si="0"/>
        <v>Keskus-tagamaaline</v>
      </c>
    </row>
    <row r="10" spans="1:8" x14ac:dyDescent="0.45">
      <c r="A10" s="26" t="s">
        <v>128</v>
      </c>
      <c r="B10" s="26">
        <v>431</v>
      </c>
      <c r="C10" s="27" t="s">
        <v>24</v>
      </c>
      <c r="D10" s="54">
        <v>1.69</v>
      </c>
      <c r="E10" s="26" t="str">
        <f t="shared" si="0"/>
        <v>Keskus-tagamaaline</v>
      </c>
    </row>
    <row r="11" spans="1:8" x14ac:dyDescent="0.45">
      <c r="A11" s="26" t="s">
        <v>128</v>
      </c>
      <c r="B11" s="26">
        <v>446</v>
      </c>
      <c r="C11" s="27" t="s">
        <v>25</v>
      </c>
      <c r="D11" s="54">
        <v>1</v>
      </c>
      <c r="E11" s="26" t="str">
        <f t="shared" si="0"/>
        <v>Keskuslik</v>
      </c>
    </row>
    <row r="12" spans="1:8" x14ac:dyDescent="0.45">
      <c r="A12" s="26" t="s">
        <v>128</v>
      </c>
      <c r="B12" s="26">
        <v>651</v>
      </c>
      <c r="C12" s="27" t="s">
        <v>26</v>
      </c>
      <c r="D12" s="54">
        <v>1.32</v>
      </c>
      <c r="E12" s="26" t="str">
        <f t="shared" si="0"/>
        <v>Keskus-tagamaaline</v>
      </c>
    </row>
    <row r="13" spans="1:8" x14ac:dyDescent="0.45">
      <c r="A13" s="26" t="s">
        <v>128</v>
      </c>
      <c r="B13" s="26">
        <v>653</v>
      </c>
      <c r="C13" s="27" t="s">
        <v>27</v>
      </c>
      <c r="D13" s="54">
        <v>1.1100000000000001</v>
      </c>
      <c r="E13" s="26" t="str">
        <f t="shared" si="0"/>
        <v>Keskuslik</v>
      </c>
    </row>
    <row r="14" spans="1:8" x14ac:dyDescent="0.45">
      <c r="A14" s="26" t="s">
        <v>128</v>
      </c>
      <c r="B14" s="55">
        <v>719</v>
      </c>
      <c r="C14" s="27" t="s">
        <v>28</v>
      </c>
      <c r="D14" s="54">
        <v>1.1299999999999999</v>
      </c>
      <c r="E14" s="26" t="str">
        <f t="shared" si="0"/>
        <v>Keskuslik</v>
      </c>
    </row>
    <row r="15" spans="1:8" x14ac:dyDescent="0.45">
      <c r="A15" s="26" t="s">
        <v>128</v>
      </c>
      <c r="B15" s="26">
        <v>725</v>
      </c>
      <c r="C15" s="27" t="s">
        <v>29</v>
      </c>
      <c r="D15" s="54">
        <v>1.28</v>
      </c>
      <c r="E15" s="26" t="str">
        <f t="shared" si="0"/>
        <v>Keskus-tagamaaline</v>
      </c>
    </row>
    <row r="16" spans="1:8" x14ac:dyDescent="0.45">
      <c r="A16" s="26" t="s">
        <v>128</v>
      </c>
      <c r="B16" s="26">
        <v>784</v>
      </c>
      <c r="C16" s="27" t="s">
        <v>30</v>
      </c>
      <c r="D16" s="54">
        <v>1</v>
      </c>
      <c r="E16" s="26" t="str">
        <f t="shared" si="0"/>
        <v>Keskuslik</v>
      </c>
    </row>
    <row r="17" spans="1:5" x14ac:dyDescent="0.45">
      <c r="A17" s="26" t="s">
        <v>128</v>
      </c>
      <c r="B17" s="26">
        <v>890</v>
      </c>
      <c r="C17" s="27" t="s">
        <v>31</v>
      </c>
      <c r="D17" s="54">
        <v>1</v>
      </c>
      <c r="E17" s="26" t="str">
        <f t="shared" si="0"/>
        <v>Keskuslik</v>
      </c>
    </row>
    <row r="18" spans="1:5" x14ac:dyDescent="0.45">
      <c r="A18" s="26" t="s">
        <v>133</v>
      </c>
      <c r="B18" s="26">
        <v>205</v>
      </c>
      <c r="C18" s="27" t="s">
        <v>33</v>
      </c>
      <c r="D18" s="54">
        <v>1.73</v>
      </c>
      <c r="E18" s="26" t="str">
        <f t="shared" si="0"/>
        <v>Keskus-tagamaaline</v>
      </c>
    </row>
    <row r="19" spans="1:5" x14ac:dyDescent="0.45">
      <c r="A19" s="26" t="s">
        <v>127</v>
      </c>
      <c r="B19" s="26">
        <v>130</v>
      </c>
      <c r="C19" s="27" t="s">
        <v>35</v>
      </c>
      <c r="D19" s="54">
        <v>2.04</v>
      </c>
      <c r="E19" s="26" t="str">
        <f t="shared" si="0"/>
        <v>Tagamaaline</v>
      </c>
    </row>
    <row r="20" spans="1:5" x14ac:dyDescent="0.45">
      <c r="A20" s="26" t="s">
        <v>127</v>
      </c>
      <c r="B20" s="26">
        <v>250</v>
      </c>
      <c r="C20" s="27" t="s">
        <v>36</v>
      </c>
      <c r="D20" s="54">
        <v>1.24</v>
      </c>
      <c r="E20" s="26" t="str">
        <f t="shared" si="0"/>
        <v>Keskuslik</v>
      </c>
    </row>
    <row r="21" spans="1:5" x14ac:dyDescent="0.45">
      <c r="A21" s="26" t="s">
        <v>127</v>
      </c>
      <c r="B21" s="26">
        <v>321</v>
      </c>
      <c r="C21" s="27" t="s">
        <v>37</v>
      </c>
      <c r="D21" s="54">
        <v>1.06</v>
      </c>
      <c r="E21" s="26" t="str">
        <f t="shared" si="0"/>
        <v>Keskuslik</v>
      </c>
    </row>
    <row r="22" spans="1:5" x14ac:dyDescent="0.45">
      <c r="A22" s="26" t="s">
        <v>127</v>
      </c>
      <c r="B22" s="26">
        <v>442</v>
      </c>
      <c r="C22" s="27" t="s">
        <v>38</v>
      </c>
      <c r="D22" s="54">
        <v>1.36</v>
      </c>
      <c r="E22" s="26" t="str">
        <f t="shared" si="0"/>
        <v>Keskus-tagamaaline</v>
      </c>
    </row>
    <row r="23" spans="1:5" x14ac:dyDescent="0.45">
      <c r="A23" s="26" t="s">
        <v>127</v>
      </c>
      <c r="B23" s="26">
        <v>511</v>
      </c>
      <c r="C23" s="27" t="s">
        <v>39</v>
      </c>
      <c r="D23" s="54">
        <v>1.01</v>
      </c>
      <c r="E23" s="26" t="str">
        <f t="shared" si="0"/>
        <v>Keskuslik</v>
      </c>
    </row>
    <row r="24" spans="1:5" x14ac:dyDescent="0.45">
      <c r="A24" s="26" t="s">
        <v>127</v>
      </c>
      <c r="B24" s="26">
        <v>515</v>
      </c>
      <c r="C24" s="27" t="s">
        <v>40</v>
      </c>
      <c r="D24" s="54">
        <v>1.78</v>
      </c>
      <c r="E24" s="26" t="str">
        <f t="shared" si="0"/>
        <v>Tagamaaline</v>
      </c>
    </row>
    <row r="25" spans="1:5" x14ac:dyDescent="0.45">
      <c r="A25" s="26" t="s">
        <v>127</v>
      </c>
      <c r="B25" s="26">
        <v>736</v>
      </c>
      <c r="C25" s="27" t="s">
        <v>41</v>
      </c>
      <c r="D25" s="54">
        <v>1</v>
      </c>
      <c r="E25" s="26" t="str">
        <f t="shared" si="0"/>
        <v>Keskuslik</v>
      </c>
    </row>
    <row r="26" spans="1:5" x14ac:dyDescent="0.45">
      <c r="A26" s="26" t="s">
        <v>135</v>
      </c>
      <c r="B26" s="26">
        <v>247</v>
      </c>
      <c r="C26" s="27" t="s">
        <v>44</v>
      </c>
      <c r="D26" s="54">
        <v>1.57</v>
      </c>
      <c r="E26" s="26" t="str">
        <f t="shared" si="0"/>
        <v>Keskus-tagamaaline</v>
      </c>
    </row>
    <row r="27" spans="1:5" x14ac:dyDescent="0.45">
      <c r="A27" s="26" t="s">
        <v>135</v>
      </c>
      <c r="B27" s="26">
        <v>486</v>
      </c>
      <c r="C27" s="27" t="s">
        <v>45</v>
      </c>
      <c r="D27" s="54">
        <v>1.92</v>
      </c>
      <c r="E27" s="26" t="str">
        <f t="shared" si="0"/>
        <v>Tagamaaline</v>
      </c>
    </row>
    <row r="28" spans="1:5" x14ac:dyDescent="0.45">
      <c r="A28" s="26" t="s">
        <v>135</v>
      </c>
      <c r="B28" s="26">
        <v>618</v>
      </c>
      <c r="C28" s="27" t="s">
        <v>46</v>
      </c>
      <c r="D28" s="54">
        <v>1.57</v>
      </c>
      <c r="E28" s="26" t="str">
        <f t="shared" si="0"/>
        <v>Keskus-tagamaaline</v>
      </c>
    </row>
    <row r="29" spans="1:5" x14ac:dyDescent="0.45">
      <c r="A29" s="26" t="s">
        <v>136</v>
      </c>
      <c r="B29" s="26">
        <v>255</v>
      </c>
      <c r="C29" s="27" t="s">
        <v>48</v>
      </c>
      <c r="D29" s="54">
        <v>2.0099999999999998</v>
      </c>
      <c r="E29" s="26" t="str">
        <f t="shared" si="0"/>
        <v>Tagamaaline</v>
      </c>
    </row>
    <row r="30" spans="1:5" x14ac:dyDescent="0.45">
      <c r="A30" s="26" t="s">
        <v>136</v>
      </c>
      <c r="B30" s="26">
        <v>567</v>
      </c>
      <c r="C30" s="27" t="s">
        <v>49</v>
      </c>
      <c r="D30" s="54">
        <v>1.25</v>
      </c>
      <c r="E30" s="26" t="str">
        <f t="shared" si="0"/>
        <v>Keskuslik</v>
      </c>
    </row>
    <row r="31" spans="1:5" x14ac:dyDescent="0.45">
      <c r="A31" s="26" t="s">
        <v>136</v>
      </c>
      <c r="B31" s="26">
        <v>834</v>
      </c>
      <c r="C31" s="27" t="s">
        <v>50</v>
      </c>
      <c r="D31" s="54">
        <v>1.43</v>
      </c>
      <c r="E31" s="26" t="str">
        <f t="shared" si="0"/>
        <v>Keskus-tagamaaline</v>
      </c>
    </row>
    <row r="32" spans="1:5" x14ac:dyDescent="0.45">
      <c r="A32" s="26" t="s">
        <v>131</v>
      </c>
      <c r="B32" s="26">
        <v>184</v>
      </c>
      <c r="C32" s="27" t="s">
        <v>52</v>
      </c>
      <c r="D32" s="54">
        <v>1.1599999999999999</v>
      </c>
      <c r="E32" s="26" t="str">
        <f t="shared" si="0"/>
        <v>Keskuslik</v>
      </c>
    </row>
    <row r="33" spans="1:5" x14ac:dyDescent="0.45">
      <c r="A33" s="26" t="s">
        <v>131</v>
      </c>
      <c r="B33" s="26">
        <v>441</v>
      </c>
      <c r="C33" s="27" t="s">
        <v>53</v>
      </c>
      <c r="D33" s="54">
        <v>2.0099999999999998</v>
      </c>
      <c r="E33" s="26" t="str">
        <f t="shared" si="0"/>
        <v>Tagamaaline</v>
      </c>
    </row>
    <row r="34" spans="1:5" x14ac:dyDescent="0.45">
      <c r="A34" s="26" t="s">
        <v>131</v>
      </c>
      <c r="B34" s="26">
        <v>907</v>
      </c>
      <c r="C34" s="27" t="s">
        <v>54</v>
      </c>
      <c r="D34" s="54">
        <v>2.1</v>
      </c>
      <c r="E34" s="26" t="str">
        <f t="shared" ref="E34:E65" si="1">IF(D34&lt;=1.25,"Keskuslik",IF(D34&lt;=1.75,"Keskus-tagamaaline","Tagamaaline"))</f>
        <v>Tagamaaline</v>
      </c>
    </row>
    <row r="35" spans="1:5" x14ac:dyDescent="0.45">
      <c r="A35" s="26" t="s">
        <v>132</v>
      </c>
      <c r="B35" s="26">
        <v>191</v>
      </c>
      <c r="C35" s="27" t="s">
        <v>57</v>
      </c>
      <c r="D35" s="54">
        <v>1.97</v>
      </c>
      <c r="E35" s="26" t="str">
        <f t="shared" si="1"/>
        <v>Tagamaaline</v>
      </c>
    </row>
    <row r="36" spans="1:5" x14ac:dyDescent="0.45">
      <c r="A36" s="26" t="s">
        <v>132</v>
      </c>
      <c r="B36" s="26">
        <v>272</v>
      </c>
      <c r="C36" s="27" t="s">
        <v>58</v>
      </c>
      <c r="D36" s="54">
        <v>1.49</v>
      </c>
      <c r="E36" s="26" t="str">
        <f t="shared" si="1"/>
        <v>Keskus-tagamaaline</v>
      </c>
    </row>
    <row r="37" spans="1:5" x14ac:dyDescent="0.45">
      <c r="A37" s="26" t="s">
        <v>132</v>
      </c>
      <c r="B37" s="26">
        <v>663</v>
      </c>
      <c r="C37" s="27" t="s">
        <v>60</v>
      </c>
      <c r="D37" s="54">
        <v>1</v>
      </c>
      <c r="E37" s="26" t="str">
        <f t="shared" si="1"/>
        <v>Keskuslik</v>
      </c>
    </row>
    <row r="38" spans="1:5" x14ac:dyDescent="0.45">
      <c r="A38" s="26" t="s">
        <v>132</v>
      </c>
      <c r="B38" s="26">
        <v>661</v>
      </c>
      <c r="C38" s="27" t="s">
        <v>59</v>
      </c>
      <c r="D38" s="54">
        <v>1.58</v>
      </c>
      <c r="E38" s="26" t="str">
        <f t="shared" si="1"/>
        <v>Keskus-tagamaaline</v>
      </c>
    </row>
    <row r="39" spans="1:5" x14ac:dyDescent="0.45">
      <c r="A39" s="26" t="s">
        <v>132</v>
      </c>
      <c r="B39" s="26">
        <v>792</v>
      </c>
      <c r="C39" s="27" t="s">
        <v>61</v>
      </c>
      <c r="D39" s="54">
        <v>1.36</v>
      </c>
      <c r="E39" s="26" t="str">
        <f t="shared" si="1"/>
        <v>Keskus-tagamaaline</v>
      </c>
    </row>
    <row r="40" spans="1:5" x14ac:dyDescent="0.45">
      <c r="A40" s="26" t="s">
        <v>132</v>
      </c>
      <c r="B40" s="26">
        <v>901</v>
      </c>
      <c r="C40" s="27" t="s">
        <v>62</v>
      </c>
      <c r="D40" s="54">
        <v>1.88</v>
      </c>
      <c r="E40" s="26" t="str">
        <f t="shared" si="1"/>
        <v>Tagamaaline</v>
      </c>
    </row>
    <row r="41" spans="1:5" x14ac:dyDescent="0.45">
      <c r="A41" s="26" t="s">
        <v>132</v>
      </c>
      <c r="B41" s="26">
        <v>903</v>
      </c>
      <c r="C41" s="27" t="s">
        <v>63</v>
      </c>
      <c r="D41" s="54">
        <v>1.7</v>
      </c>
      <c r="E41" s="26" t="str">
        <f t="shared" si="1"/>
        <v>Keskus-tagamaaline</v>
      </c>
    </row>
    <row r="42" spans="1:5" x14ac:dyDescent="0.45">
      <c r="A42" s="26" t="s">
        <v>132</v>
      </c>
      <c r="B42" s="26">
        <v>928</v>
      </c>
      <c r="C42" s="27" t="s">
        <v>64</v>
      </c>
      <c r="D42" s="54">
        <v>1.98</v>
      </c>
      <c r="E42" s="26" t="str">
        <f t="shared" si="1"/>
        <v>Tagamaaline</v>
      </c>
    </row>
    <row r="43" spans="1:5" x14ac:dyDescent="0.45">
      <c r="A43" s="26" t="s">
        <v>137</v>
      </c>
      <c r="B43" s="26">
        <v>284</v>
      </c>
      <c r="C43" s="27" t="s">
        <v>66</v>
      </c>
      <c r="D43" s="54">
        <v>2.08</v>
      </c>
      <c r="E43" s="26" t="str">
        <f t="shared" si="1"/>
        <v>Tagamaaline</v>
      </c>
    </row>
    <row r="44" spans="1:5" x14ac:dyDescent="0.45">
      <c r="A44" s="26" t="s">
        <v>137</v>
      </c>
      <c r="B44" s="26">
        <v>622</v>
      </c>
      <c r="C44" s="27" t="s">
        <v>67</v>
      </c>
      <c r="D44" s="54">
        <v>1.49</v>
      </c>
      <c r="E44" s="26" t="str">
        <f t="shared" si="1"/>
        <v>Keskus-tagamaaline</v>
      </c>
    </row>
    <row r="45" spans="1:5" x14ac:dyDescent="0.45">
      <c r="A45" s="26" t="s">
        <v>137</v>
      </c>
      <c r="B45" s="26">
        <v>708</v>
      </c>
      <c r="C45" s="27" t="s">
        <v>68</v>
      </c>
      <c r="D45" s="54">
        <v>1.84</v>
      </c>
      <c r="E45" s="26" t="str">
        <f t="shared" si="1"/>
        <v>Tagamaaline</v>
      </c>
    </row>
    <row r="46" spans="1:5" x14ac:dyDescent="0.45">
      <c r="A46" s="26" t="s">
        <v>134</v>
      </c>
      <c r="B46" s="26">
        <v>214</v>
      </c>
      <c r="C46" s="27" t="s">
        <v>70</v>
      </c>
      <c r="D46" s="54">
        <v>2.02</v>
      </c>
      <c r="E46" s="26" t="str">
        <f t="shared" si="1"/>
        <v>Tagamaaline</v>
      </c>
    </row>
    <row r="47" spans="1:5" x14ac:dyDescent="0.45">
      <c r="A47" s="26" t="s">
        <v>134</v>
      </c>
      <c r="B47" s="26">
        <v>303</v>
      </c>
      <c r="C47" s="27" t="s">
        <v>71</v>
      </c>
      <c r="D47" s="54">
        <v>2.1</v>
      </c>
      <c r="E47" s="26" t="str">
        <f t="shared" si="1"/>
        <v>Tagamaaline</v>
      </c>
    </row>
    <row r="48" spans="1:5" x14ac:dyDescent="0.45">
      <c r="A48" s="26" t="s">
        <v>134</v>
      </c>
      <c r="B48" s="26">
        <v>430</v>
      </c>
      <c r="C48" s="27" t="s">
        <v>72</v>
      </c>
      <c r="D48" s="54">
        <v>1.95</v>
      </c>
      <c r="E48" s="26" t="str">
        <f t="shared" si="1"/>
        <v>Tagamaaline</v>
      </c>
    </row>
    <row r="49" spans="1:5" x14ac:dyDescent="0.45">
      <c r="A49" s="26" t="s">
        <v>134</v>
      </c>
      <c r="B49" s="26">
        <v>637</v>
      </c>
      <c r="C49" s="27" t="s">
        <v>73</v>
      </c>
      <c r="D49" s="54">
        <v>1.86</v>
      </c>
      <c r="E49" s="26" t="str">
        <f t="shared" si="1"/>
        <v>Tagamaaline</v>
      </c>
    </row>
    <row r="50" spans="1:5" x14ac:dyDescent="0.45">
      <c r="A50" s="26" t="s">
        <v>134</v>
      </c>
      <c r="B50" s="26">
        <v>624</v>
      </c>
      <c r="C50" s="27" t="s">
        <v>74</v>
      </c>
      <c r="D50" s="54">
        <v>1.1499999999999999</v>
      </c>
      <c r="E50" s="26" t="str">
        <f t="shared" si="1"/>
        <v>Keskuslik</v>
      </c>
    </row>
    <row r="51" spans="1:5" x14ac:dyDescent="0.45">
      <c r="A51" s="26" t="s">
        <v>134</v>
      </c>
      <c r="B51" s="26">
        <v>712</v>
      </c>
      <c r="C51" s="27" t="s">
        <v>75</v>
      </c>
      <c r="D51" s="54">
        <v>1.95</v>
      </c>
      <c r="E51" s="26" t="str">
        <f t="shared" si="1"/>
        <v>Tagamaaline</v>
      </c>
    </row>
    <row r="52" spans="1:5" x14ac:dyDescent="0.45">
      <c r="A52" s="26" t="s">
        <v>134</v>
      </c>
      <c r="B52" s="26">
        <v>806</v>
      </c>
      <c r="C52" s="27" t="s">
        <v>76</v>
      </c>
      <c r="D52" s="54">
        <v>1.41</v>
      </c>
      <c r="E52" s="26" t="str">
        <f t="shared" si="1"/>
        <v>Keskus-tagamaaline</v>
      </c>
    </row>
    <row r="53" spans="1:5" x14ac:dyDescent="0.45">
      <c r="A53" s="26" t="s">
        <v>138</v>
      </c>
      <c r="B53" s="26">
        <v>293</v>
      </c>
      <c r="C53" s="27" t="s">
        <v>78</v>
      </c>
      <c r="D53" s="54">
        <v>1.98</v>
      </c>
      <c r="E53" s="26" t="str">
        <f t="shared" si="1"/>
        <v>Tagamaaline</v>
      </c>
    </row>
    <row r="54" spans="1:5" x14ac:dyDescent="0.45">
      <c r="A54" s="26" t="s">
        <v>138</v>
      </c>
      <c r="B54" s="26">
        <v>317</v>
      </c>
      <c r="C54" s="27" t="s">
        <v>79</v>
      </c>
      <c r="D54" s="54">
        <v>1.25</v>
      </c>
      <c r="E54" s="26" t="str">
        <f t="shared" si="1"/>
        <v>Keskuslik</v>
      </c>
    </row>
    <row r="55" spans="1:5" x14ac:dyDescent="0.45">
      <c r="A55" s="26" t="s">
        <v>138</v>
      </c>
      <c r="B55" s="26">
        <v>502</v>
      </c>
      <c r="C55" s="27" t="s">
        <v>80</v>
      </c>
      <c r="D55" s="54">
        <v>1.52</v>
      </c>
      <c r="E55" s="26" t="str">
        <f t="shared" si="1"/>
        <v>Keskus-tagamaaline</v>
      </c>
    </row>
    <row r="56" spans="1:5" x14ac:dyDescent="0.45">
      <c r="A56" s="26" t="s">
        <v>138</v>
      </c>
      <c r="B56" s="26">
        <v>668</v>
      </c>
      <c r="C56" s="27" t="s">
        <v>81</v>
      </c>
      <c r="D56" s="54">
        <v>1.51</v>
      </c>
      <c r="E56" s="26" t="str">
        <f t="shared" si="1"/>
        <v>Keskus-tagamaaline</v>
      </c>
    </row>
    <row r="57" spans="1:5" x14ac:dyDescent="0.45">
      <c r="A57" s="26" t="s">
        <v>139</v>
      </c>
      <c r="B57" s="26">
        <v>478</v>
      </c>
      <c r="C57" s="27" t="s">
        <v>83</v>
      </c>
      <c r="D57" s="54">
        <v>2.09</v>
      </c>
      <c r="E57" s="26" t="str">
        <f t="shared" si="1"/>
        <v>Tagamaaline</v>
      </c>
    </row>
    <row r="58" spans="1:5" x14ac:dyDescent="0.45">
      <c r="A58" s="26" t="s">
        <v>139</v>
      </c>
      <c r="B58" s="26">
        <v>689</v>
      </c>
      <c r="C58" s="27" t="s">
        <v>84</v>
      </c>
      <c r="D58" s="54">
        <v>2.1</v>
      </c>
      <c r="E58" s="26" t="str">
        <f t="shared" si="1"/>
        <v>Tagamaaline</v>
      </c>
    </row>
    <row r="59" spans="1:5" x14ac:dyDescent="0.45">
      <c r="A59" s="26" t="s">
        <v>139</v>
      </c>
      <c r="B59" s="26">
        <v>714</v>
      </c>
      <c r="C59" s="27" t="s">
        <v>85</v>
      </c>
      <c r="D59" s="54">
        <v>1.53</v>
      </c>
      <c r="E59" s="26" t="str">
        <f t="shared" si="1"/>
        <v>Keskus-tagamaaline</v>
      </c>
    </row>
    <row r="60" spans="1:5" x14ac:dyDescent="0.45">
      <c r="A60" s="26" t="s">
        <v>130</v>
      </c>
      <c r="B60" s="26">
        <v>171</v>
      </c>
      <c r="C60" s="27" t="s">
        <v>87</v>
      </c>
      <c r="D60" s="54">
        <v>1.56</v>
      </c>
      <c r="E60" s="26" t="str">
        <f t="shared" si="1"/>
        <v>Keskus-tagamaaline</v>
      </c>
    </row>
    <row r="61" spans="1:5" x14ac:dyDescent="0.45">
      <c r="A61" s="26" t="s">
        <v>130</v>
      </c>
      <c r="B61" s="26">
        <v>283</v>
      </c>
      <c r="C61" s="27" t="s">
        <v>88</v>
      </c>
      <c r="D61" s="54">
        <v>1.27</v>
      </c>
      <c r="E61" s="26" t="str">
        <f t="shared" si="1"/>
        <v>Keskus-tagamaaline</v>
      </c>
    </row>
    <row r="62" spans="1:5" x14ac:dyDescent="0.45">
      <c r="A62" s="26" t="s">
        <v>130</v>
      </c>
      <c r="B62" s="26">
        <v>291</v>
      </c>
      <c r="C62" s="27" t="s">
        <v>89</v>
      </c>
      <c r="D62" s="54">
        <v>1.88</v>
      </c>
      <c r="E62" s="26" t="str">
        <f t="shared" si="1"/>
        <v>Tagamaaline</v>
      </c>
    </row>
    <row r="63" spans="1:5" x14ac:dyDescent="0.45">
      <c r="A63" s="26" t="s">
        <v>130</v>
      </c>
      <c r="B63" s="26">
        <v>432</v>
      </c>
      <c r="C63" s="27" t="s">
        <v>90</v>
      </c>
      <c r="D63" s="54">
        <v>1.45</v>
      </c>
      <c r="E63" s="26" t="str">
        <f t="shared" si="1"/>
        <v>Keskus-tagamaaline</v>
      </c>
    </row>
    <row r="64" spans="1:5" x14ac:dyDescent="0.45">
      <c r="A64" s="26" t="s">
        <v>130</v>
      </c>
      <c r="B64" s="26">
        <v>528</v>
      </c>
      <c r="C64" s="27" t="s">
        <v>91</v>
      </c>
      <c r="D64" s="54">
        <v>1.67</v>
      </c>
      <c r="E64" s="26" t="str">
        <f t="shared" si="1"/>
        <v>Keskus-tagamaaline</v>
      </c>
    </row>
    <row r="65" spans="1:5" x14ac:dyDescent="0.45">
      <c r="A65" s="26" t="s">
        <v>130</v>
      </c>
      <c r="B65" s="26">
        <v>586</v>
      </c>
      <c r="C65" s="27" t="s">
        <v>92</v>
      </c>
      <c r="D65" s="54">
        <v>2.09</v>
      </c>
      <c r="E65" s="26" t="str">
        <f t="shared" si="1"/>
        <v>Tagamaaline</v>
      </c>
    </row>
    <row r="66" spans="1:5" x14ac:dyDescent="0.45">
      <c r="A66" s="26" t="s">
        <v>130</v>
      </c>
      <c r="B66" s="26">
        <v>793</v>
      </c>
      <c r="C66" s="27" t="s">
        <v>94</v>
      </c>
      <c r="D66" s="54">
        <v>1.03</v>
      </c>
      <c r="E66" s="26" t="str">
        <f t="shared" ref="E66:E97" si="2">IF(D66&lt;=1.25,"Keskuslik",IF(D66&lt;=1.75,"Keskus-tagamaaline","Tagamaaline"))</f>
        <v>Keskuslik</v>
      </c>
    </row>
    <row r="67" spans="1:5" x14ac:dyDescent="0.45">
      <c r="A67" s="26" t="s">
        <v>130</v>
      </c>
      <c r="B67" s="26">
        <v>796</v>
      </c>
      <c r="C67" s="27" t="s">
        <v>93</v>
      </c>
      <c r="D67" s="54">
        <v>1.69</v>
      </c>
      <c r="E67" s="26" t="str">
        <f t="shared" si="2"/>
        <v>Keskus-tagamaaline</v>
      </c>
    </row>
    <row r="68" spans="1:5" x14ac:dyDescent="0.45">
      <c r="A68" s="26" t="s">
        <v>141</v>
      </c>
      <c r="B68" s="26">
        <v>557</v>
      </c>
      <c r="C68" s="27" t="s">
        <v>96</v>
      </c>
      <c r="D68" s="54">
        <v>1.85</v>
      </c>
      <c r="E68" s="26" t="str">
        <f t="shared" si="2"/>
        <v>Tagamaaline</v>
      </c>
    </row>
    <row r="69" spans="1:5" x14ac:dyDescent="0.45">
      <c r="A69" s="26" t="s">
        <v>141</v>
      </c>
      <c r="B69" s="26">
        <v>824</v>
      </c>
      <c r="C69" s="27" t="s">
        <v>97</v>
      </c>
      <c r="D69" s="54">
        <v>1.69</v>
      </c>
      <c r="E69" s="26" t="str">
        <f t="shared" si="2"/>
        <v>Keskus-tagamaaline</v>
      </c>
    </row>
    <row r="70" spans="1:5" x14ac:dyDescent="0.45">
      <c r="A70" s="26" t="s">
        <v>141</v>
      </c>
      <c r="B70" s="26">
        <v>857</v>
      </c>
      <c r="C70" s="27" t="s">
        <v>98</v>
      </c>
      <c r="D70" s="54">
        <v>1.2</v>
      </c>
      <c r="E70" s="26" t="str">
        <f t="shared" si="2"/>
        <v>Keskuslik</v>
      </c>
    </row>
    <row r="71" spans="1:5" x14ac:dyDescent="0.45">
      <c r="A71" s="26" t="s">
        <v>140</v>
      </c>
      <c r="B71" s="26">
        <v>480</v>
      </c>
      <c r="C71" s="27" t="s">
        <v>100</v>
      </c>
      <c r="D71" s="54">
        <v>2.0299999999999998</v>
      </c>
      <c r="E71" s="26" t="str">
        <f t="shared" si="2"/>
        <v>Tagamaaline</v>
      </c>
    </row>
    <row r="72" spans="1:5" x14ac:dyDescent="0.45">
      <c r="A72" s="26" t="s">
        <v>140</v>
      </c>
      <c r="B72" s="26">
        <v>615</v>
      </c>
      <c r="C72" s="27" t="s">
        <v>101</v>
      </c>
      <c r="D72" s="54">
        <v>2</v>
      </c>
      <c r="E72" s="26" t="str">
        <f t="shared" si="2"/>
        <v>Tagamaaline</v>
      </c>
    </row>
    <row r="73" spans="1:5" x14ac:dyDescent="0.45">
      <c r="A73" s="26" t="s">
        <v>140</v>
      </c>
      <c r="B73" s="26">
        <v>897</v>
      </c>
      <c r="C73" s="27" t="s">
        <v>103</v>
      </c>
      <c r="D73" s="54">
        <v>1</v>
      </c>
      <c r="E73" s="26" t="str">
        <f t="shared" si="2"/>
        <v>Keskuslik</v>
      </c>
    </row>
    <row r="74" spans="1:5" x14ac:dyDescent="0.45">
      <c r="A74" s="26" t="s">
        <v>140</v>
      </c>
      <c r="B74" s="26">
        <v>899</v>
      </c>
      <c r="C74" s="27" t="s">
        <v>102</v>
      </c>
      <c r="D74" s="54">
        <v>1.96</v>
      </c>
      <c r="E74" s="26" t="str">
        <f t="shared" si="2"/>
        <v>Tagamaaline</v>
      </c>
    </row>
    <row r="75" spans="1:5" x14ac:dyDescent="0.45">
      <c r="A75" s="26" t="s">
        <v>129</v>
      </c>
      <c r="B75" s="26">
        <v>145</v>
      </c>
      <c r="C75" s="27" t="s">
        <v>105</v>
      </c>
      <c r="D75" s="54">
        <v>1.8</v>
      </c>
      <c r="E75" s="26" t="str">
        <f t="shared" si="2"/>
        <v>Tagamaaline</v>
      </c>
    </row>
    <row r="76" spans="1:5" x14ac:dyDescent="0.45">
      <c r="A76" s="26" t="s">
        <v>129</v>
      </c>
      <c r="B76" s="26">
        <v>698</v>
      </c>
      <c r="C76" s="27" t="s">
        <v>106</v>
      </c>
      <c r="D76" s="54">
        <v>2.0099999999999998</v>
      </c>
      <c r="E76" s="26" t="str">
        <f t="shared" si="2"/>
        <v>Tagamaaline</v>
      </c>
    </row>
    <row r="77" spans="1:5" x14ac:dyDescent="0.45">
      <c r="A77" s="26" t="s">
        <v>129</v>
      </c>
      <c r="B77" s="26">
        <v>732</v>
      </c>
      <c r="C77" s="27" t="s">
        <v>107</v>
      </c>
      <c r="D77" s="54">
        <v>2.09</v>
      </c>
      <c r="E77" s="26" t="str">
        <f t="shared" si="2"/>
        <v>Tagamaaline</v>
      </c>
    </row>
    <row r="78" spans="1:5" x14ac:dyDescent="0.45">
      <c r="A78" s="26" t="s">
        <v>129</v>
      </c>
      <c r="B78" s="26">
        <v>919</v>
      </c>
      <c r="C78" s="27" t="s">
        <v>109</v>
      </c>
      <c r="D78" s="54">
        <v>1</v>
      </c>
      <c r="E78" s="26" t="str">
        <f t="shared" si="2"/>
        <v>Keskuslik</v>
      </c>
    </row>
    <row r="79" spans="1:5" x14ac:dyDescent="0.45">
      <c r="A79" s="26" t="s">
        <v>129</v>
      </c>
      <c r="B79" s="26">
        <v>917</v>
      </c>
      <c r="C79" s="27" t="s">
        <v>108</v>
      </c>
      <c r="D79" s="54">
        <v>1.77</v>
      </c>
      <c r="E79" s="26" t="str">
        <f t="shared" si="2"/>
        <v>Tagamaaline</v>
      </c>
    </row>
  </sheetData>
  <autoFilter ref="A1:E79" xr:uid="{BC66F3D0-3B77-4084-8AD6-F6C05F8F63B2}">
    <sortState xmlns:xlrd2="http://schemas.microsoft.com/office/spreadsheetml/2017/richdata2" ref="A2:E79">
      <sortCondition ref="A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C47C-3E67-4EE1-B9E7-4CEA72FB7B2F}">
  <dimension ref="A1:H82"/>
  <sheetViews>
    <sheetView workbookViewId="0"/>
  </sheetViews>
  <sheetFormatPr defaultRowHeight="14.25" x14ac:dyDescent="0.45"/>
  <cols>
    <col min="1" max="1" width="18.9296875" customWidth="1"/>
    <col min="2" max="2" width="8.6640625" customWidth="1"/>
    <col min="3" max="3" width="16.46484375" customWidth="1"/>
    <col min="4" max="4" width="12.6640625" customWidth="1"/>
    <col min="5" max="5" width="15.06640625" customWidth="1"/>
    <col min="7" max="7" width="12.1328125" customWidth="1"/>
  </cols>
  <sheetData>
    <row r="1" spans="1:8" ht="28.5" x14ac:dyDescent="0.45">
      <c r="A1" s="32" t="s">
        <v>0</v>
      </c>
      <c r="B1" s="32" t="s">
        <v>124</v>
      </c>
      <c r="C1" s="32" t="s">
        <v>1</v>
      </c>
      <c r="D1" s="32" t="s">
        <v>142</v>
      </c>
      <c r="E1" s="32" t="s">
        <v>143</v>
      </c>
    </row>
    <row r="2" spans="1:8" x14ac:dyDescent="0.45">
      <c r="A2" s="4" t="s">
        <v>128</v>
      </c>
      <c r="B2" s="4">
        <v>141</v>
      </c>
      <c r="C2" s="6" t="s">
        <v>13</v>
      </c>
      <c r="D2" s="7">
        <v>6363</v>
      </c>
      <c r="E2" s="4" t="str">
        <f t="shared" ref="E2:E33" si="0">IF(D2&lt;4000,"&lt;4000 el",IF(D2&lt;8000,"4000-7999 el",IF(D2&lt;16000,"8000-15999 el","&gt;16 000 el")))</f>
        <v>4000-7999 el</v>
      </c>
      <c r="G2" t="s">
        <v>22</v>
      </c>
    </row>
    <row r="3" spans="1:8" x14ac:dyDescent="0.45">
      <c r="A3" s="4" t="s">
        <v>128</v>
      </c>
      <c r="B3" s="4">
        <v>198</v>
      </c>
      <c r="C3" s="6" t="s">
        <v>15</v>
      </c>
      <c r="D3" s="7">
        <v>18471</v>
      </c>
      <c r="E3" s="4" t="str">
        <f t="shared" si="0"/>
        <v>&gt;16 000 el</v>
      </c>
      <c r="G3" t="s">
        <v>147</v>
      </c>
      <c r="H3">
        <f>COUNTIF(D2:D79,"&lt;4000")</f>
        <v>6</v>
      </c>
    </row>
    <row r="4" spans="1:8" x14ac:dyDescent="0.45">
      <c r="A4" s="4" t="s">
        <v>128</v>
      </c>
      <c r="B4" s="4">
        <v>245</v>
      </c>
      <c r="C4" s="6" t="s">
        <v>16</v>
      </c>
      <c r="D4" s="7">
        <v>7731</v>
      </c>
      <c r="E4" s="4" t="str">
        <f t="shared" si="0"/>
        <v>4000-7999 el</v>
      </c>
      <c r="G4" t="s">
        <v>148</v>
      </c>
      <c r="H4" s="33">
        <f>COUNTIF(D2:D79,"&lt;8000")-H3</f>
        <v>36</v>
      </c>
    </row>
    <row r="5" spans="1:8" x14ac:dyDescent="0.45">
      <c r="A5" s="4" t="s">
        <v>128</v>
      </c>
      <c r="B5" s="4">
        <v>296</v>
      </c>
      <c r="C5" s="6" t="s">
        <v>17</v>
      </c>
      <c r="D5" s="7">
        <v>10482</v>
      </c>
      <c r="E5" s="4" t="str">
        <f t="shared" si="0"/>
        <v>8000-15999 el</v>
      </c>
      <c r="G5" t="s">
        <v>149</v>
      </c>
      <c r="H5" s="33">
        <f>COUNTIF(D2:D79,"&gt;7999")-H6</f>
        <v>24</v>
      </c>
    </row>
    <row r="6" spans="1:8" x14ac:dyDescent="0.45">
      <c r="A6" s="4" t="s">
        <v>128</v>
      </c>
      <c r="B6" s="35">
        <v>305</v>
      </c>
      <c r="C6" s="6" t="s">
        <v>18</v>
      </c>
      <c r="D6" s="7">
        <v>7121</v>
      </c>
      <c r="E6" s="4" t="str">
        <f t="shared" si="0"/>
        <v>4000-7999 el</v>
      </c>
      <c r="G6" t="s">
        <v>150</v>
      </c>
      <c r="H6">
        <f>COUNTIF(D2:D79,"&gt;15999")</f>
        <v>12</v>
      </c>
    </row>
    <row r="7" spans="1:8" x14ac:dyDescent="0.45">
      <c r="A7" s="4" t="s">
        <v>128</v>
      </c>
      <c r="B7" s="4">
        <v>338</v>
      </c>
      <c r="C7" s="6" t="s">
        <v>19</v>
      </c>
      <c r="D7" s="7">
        <v>7798</v>
      </c>
      <c r="E7" s="4" t="str">
        <f t="shared" si="0"/>
        <v>4000-7999 el</v>
      </c>
      <c r="G7" t="s">
        <v>9</v>
      </c>
      <c r="H7">
        <f>SUM(H3:H6)</f>
        <v>78</v>
      </c>
    </row>
    <row r="8" spans="1:8" x14ac:dyDescent="0.45">
      <c r="A8" s="4" t="s">
        <v>128</v>
      </c>
      <c r="B8" s="4">
        <v>353</v>
      </c>
      <c r="C8" s="34" t="s">
        <v>20</v>
      </c>
      <c r="D8" s="7">
        <v>6583</v>
      </c>
      <c r="E8" s="4" t="str">
        <f t="shared" si="0"/>
        <v>4000-7999 el</v>
      </c>
    </row>
    <row r="9" spans="1:8" x14ac:dyDescent="0.45">
      <c r="A9" s="4" t="s">
        <v>128</v>
      </c>
      <c r="B9" s="4">
        <v>424</v>
      </c>
      <c r="C9" s="6" t="s">
        <v>23</v>
      </c>
      <c r="D9" s="7">
        <v>2441</v>
      </c>
      <c r="E9" s="4" t="str">
        <f t="shared" si="0"/>
        <v>&lt;4000 el</v>
      </c>
    </row>
    <row r="10" spans="1:8" x14ac:dyDescent="0.45">
      <c r="A10" s="4" t="s">
        <v>128</v>
      </c>
      <c r="B10" s="4">
        <v>431</v>
      </c>
      <c r="C10" s="6" t="s">
        <v>24</v>
      </c>
      <c r="D10" s="7">
        <v>13820</v>
      </c>
      <c r="E10" s="4" t="str">
        <f t="shared" si="0"/>
        <v>8000-15999 el</v>
      </c>
    </row>
    <row r="11" spans="1:8" x14ac:dyDescent="0.45">
      <c r="A11" s="4" t="s">
        <v>128</v>
      </c>
      <c r="B11" s="4">
        <v>446</v>
      </c>
      <c r="C11" s="6" t="s">
        <v>25</v>
      </c>
      <c r="D11" s="7">
        <v>16114</v>
      </c>
      <c r="E11" s="4" t="str">
        <f t="shared" si="0"/>
        <v>&gt;16 000 el</v>
      </c>
    </row>
    <row r="12" spans="1:8" x14ac:dyDescent="0.45">
      <c r="A12" s="4" t="s">
        <v>128</v>
      </c>
      <c r="B12" s="4">
        <v>651</v>
      </c>
      <c r="C12" s="6" t="s">
        <v>26</v>
      </c>
      <c r="D12" s="7">
        <v>5456</v>
      </c>
      <c r="E12" s="4" t="str">
        <f t="shared" si="0"/>
        <v>4000-7999 el</v>
      </c>
    </row>
    <row r="13" spans="1:8" x14ac:dyDescent="0.45">
      <c r="A13" s="4" t="s">
        <v>128</v>
      </c>
      <c r="B13" s="4">
        <v>653</v>
      </c>
      <c r="C13" s="6" t="s">
        <v>27</v>
      </c>
      <c r="D13" s="7">
        <v>24078</v>
      </c>
      <c r="E13" s="4" t="str">
        <f t="shared" si="0"/>
        <v>&gt;16 000 el</v>
      </c>
    </row>
    <row r="14" spans="1:8" x14ac:dyDescent="0.45">
      <c r="A14" s="4" t="s">
        <v>128</v>
      </c>
      <c r="B14" s="35">
        <v>719</v>
      </c>
      <c r="C14" s="6" t="s">
        <v>28</v>
      </c>
      <c r="D14" s="7">
        <v>12032</v>
      </c>
      <c r="E14" s="4" t="str">
        <f t="shared" si="0"/>
        <v>8000-15999 el</v>
      </c>
    </row>
    <row r="15" spans="1:8" x14ac:dyDescent="0.45">
      <c r="A15" s="4" t="s">
        <v>128</v>
      </c>
      <c r="B15" s="4">
        <v>725</v>
      </c>
      <c r="C15" s="6" t="s">
        <v>29</v>
      </c>
      <c r="D15" s="7">
        <v>26035</v>
      </c>
      <c r="E15" s="4" t="str">
        <f t="shared" si="0"/>
        <v>&gt;16 000 el</v>
      </c>
    </row>
    <row r="16" spans="1:8" x14ac:dyDescent="0.45">
      <c r="A16" s="4" t="s">
        <v>128</v>
      </c>
      <c r="B16" s="4">
        <v>784</v>
      </c>
      <c r="C16" s="6" t="s">
        <v>30</v>
      </c>
      <c r="D16" s="7">
        <v>461602</v>
      </c>
      <c r="E16" s="4" t="str">
        <f t="shared" si="0"/>
        <v>&gt;16 000 el</v>
      </c>
    </row>
    <row r="17" spans="1:5" x14ac:dyDescent="0.45">
      <c r="A17" s="4" t="s">
        <v>128</v>
      </c>
      <c r="B17" s="4">
        <v>890</v>
      </c>
      <c r="C17" s="6" t="s">
        <v>31</v>
      </c>
      <c r="D17" s="7">
        <v>22944</v>
      </c>
      <c r="E17" s="4" t="str">
        <f t="shared" si="0"/>
        <v>&gt;16 000 el</v>
      </c>
    </row>
    <row r="18" spans="1:5" x14ac:dyDescent="0.45">
      <c r="A18" s="4" t="s">
        <v>133</v>
      </c>
      <c r="B18" s="4">
        <v>205</v>
      </c>
      <c r="C18" s="6" t="s">
        <v>33</v>
      </c>
      <c r="D18" s="7">
        <v>9778</v>
      </c>
      <c r="E18" s="4" t="str">
        <f t="shared" si="0"/>
        <v>8000-15999 el</v>
      </c>
    </row>
    <row r="19" spans="1:5" x14ac:dyDescent="0.45">
      <c r="A19" s="4" t="s">
        <v>127</v>
      </c>
      <c r="B19" s="4">
        <v>130</v>
      </c>
      <c r="C19" s="6" t="s">
        <v>35</v>
      </c>
      <c r="D19" s="7">
        <v>4588</v>
      </c>
      <c r="E19" s="4" t="str">
        <f t="shared" si="0"/>
        <v>4000-7999 el</v>
      </c>
    </row>
    <row r="20" spans="1:5" x14ac:dyDescent="0.45">
      <c r="A20" s="4" t="s">
        <v>127</v>
      </c>
      <c r="B20" s="4">
        <v>250</v>
      </c>
      <c r="C20" s="6" t="s">
        <v>36</v>
      </c>
      <c r="D20" s="7">
        <v>15777</v>
      </c>
      <c r="E20" s="4" t="str">
        <f t="shared" si="0"/>
        <v>8000-15999 el</v>
      </c>
    </row>
    <row r="21" spans="1:5" x14ac:dyDescent="0.45">
      <c r="A21" s="4" t="s">
        <v>127</v>
      </c>
      <c r="B21" s="4">
        <v>321</v>
      </c>
      <c r="C21" s="6" t="s">
        <v>37</v>
      </c>
      <c r="D21" s="7">
        <v>31540</v>
      </c>
      <c r="E21" s="4" t="str">
        <f t="shared" si="0"/>
        <v>&gt;16 000 el</v>
      </c>
    </row>
    <row r="22" spans="1:5" x14ac:dyDescent="0.45">
      <c r="A22" s="4" t="s">
        <v>127</v>
      </c>
      <c r="B22" s="4">
        <v>442</v>
      </c>
      <c r="C22" s="6" t="s">
        <v>38</v>
      </c>
      <c r="D22" s="7">
        <v>7998</v>
      </c>
      <c r="E22" s="4" t="str">
        <f t="shared" si="0"/>
        <v>4000-7999 el</v>
      </c>
    </row>
    <row r="23" spans="1:5" x14ac:dyDescent="0.45">
      <c r="A23" s="4" t="s">
        <v>127</v>
      </c>
      <c r="B23" s="4">
        <v>511</v>
      </c>
      <c r="C23" s="6" t="s">
        <v>39</v>
      </c>
      <c r="D23" s="7">
        <v>52058</v>
      </c>
      <c r="E23" s="4" t="str">
        <f t="shared" si="0"/>
        <v>&gt;16 000 el</v>
      </c>
    </row>
    <row r="24" spans="1:5" x14ac:dyDescent="0.45">
      <c r="A24" s="4" t="s">
        <v>127</v>
      </c>
      <c r="B24" s="4">
        <v>515</v>
      </c>
      <c r="C24" s="6" t="s">
        <v>40</v>
      </c>
      <c r="D24" s="7">
        <v>4783</v>
      </c>
      <c r="E24" s="4" t="str">
        <f t="shared" si="0"/>
        <v>4000-7999 el</v>
      </c>
    </row>
    <row r="25" spans="1:5" x14ac:dyDescent="0.45">
      <c r="A25" s="4" t="s">
        <v>127</v>
      </c>
      <c r="B25" s="4">
        <v>736</v>
      </c>
      <c r="C25" s="6" t="s">
        <v>41</v>
      </c>
      <c r="D25" s="7">
        <v>11824</v>
      </c>
      <c r="E25" s="4" t="str">
        <f t="shared" si="0"/>
        <v>8000-15999 el</v>
      </c>
    </row>
    <row r="26" spans="1:5" x14ac:dyDescent="0.45">
      <c r="A26" s="4" t="s">
        <v>135</v>
      </c>
      <c r="B26" s="4">
        <v>247</v>
      </c>
      <c r="C26" s="6" t="s">
        <v>44</v>
      </c>
      <c r="D26" s="7">
        <v>12824</v>
      </c>
      <c r="E26" s="4" t="str">
        <f t="shared" si="0"/>
        <v>8000-15999 el</v>
      </c>
    </row>
    <row r="27" spans="1:5" x14ac:dyDescent="0.45">
      <c r="A27" s="4" t="s">
        <v>135</v>
      </c>
      <c r="B27" s="4">
        <v>486</v>
      </c>
      <c r="C27" s="6" t="s">
        <v>45</v>
      </c>
      <c r="D27" s="7">
        <v>5145</v>
      </c>
      <c r="E27" s="4" t="str">
        <f t="shared" si="0"/>
        <v>4000-7999 el</v>
      </c>
    </row>
    <row r="28" spans="1:5" x14ac:dyDescent="0.45">
      <c r="A28" s="4" t="s">
        <v>135</v>
      </c>
      <c r="B28" s="4">
        <v>618</v>
      </c>
      <c r="C28" s="6" t="s">
        <v>46</v>
      </c>
      <c r="D28" s="7">
        <v>9178</v>
      </c>
      <c r="E28" s="4" t="str">
        <f t="shared" si="0"/>
        <v>8000-15999 el</v>
      </c>
    </row>
    <row r="29" spans="1:5" x14ac:dyDescent="0.45">
      <c r="A29" s="4" t="s">
        <v>136</v>
      </c>
      <c r="B29" s="4">
        <v>255</v>
      </c>
      <c r="C29" s="6" t="s">
        <v>48</v>
      </c>
      <c r="D29" s="7">
        <v>8512</v>
      </c>
      <c r="E29" s="4" t="str">
        <f t="shared" si="0"/>
        <v>8000-15999 el</v>
      </c>
    </row>
    <row r="30" spans="1:5" x14ac:dyDescent="0.45">
      <c r="A30" s="4" t="s">
        <v>136</v>
      </c>
      <c r="B30" s="4">
        <v>567</v>
      </c>
      <c r="C30" s="6" t="s">
        <v>49</v>
      </c>
      <c r="D30" s="7">
        <v>10254</v>
      </c>
      <c r="E30" s="4" t="str">
        <f t="shared" si="0"/>
        <v>8000-15999 el</v>
      </c>
    </row>
    <row r="31" spans="1:5" x14ac:dyDescent="0.45">
      <c r="A31" s="4" t="s">
        <v>136</v>
      </c>
      <c r="B31" s="4">
        <v>834</v>
      </c>
      <c r="C31" s="6" t="s">
        <v>50</v>
      </c>
      <c r="D31" s="7">
        <v>10465</v>
      </c>
      <c r="E31" s="4" t="str">
        <f t="shared" si="0"/>
        <v>8000-15999 el</v>
      </c>
    </row>
    <row r="32" spans="1:5" x14ac:dyDescent="0.45">
      <c r="A32" s="4" t="s">
        <v>131</v>
      </c>
      <c r="B32" s="4">
        <v>184</v>
      </c>
      <c r="C32" s="6" t="s">
        <v>52</v>
      </c>
      <c r="D32" s="7">
        <v>12822</v>
      </c>
      <c r="E32" s="4" t="str">
        <f t="shared" si="0"/>
        <v>8000-15999 el</v>
      </c>
    </row>
    <row r="33" spans="1:5" x14ac:dyDescent="0.45">
      <c r="A33" s="4" t="s">
        <v>131</v>
      </c>
      <c r="B33" s="4">
        <v>441</v>
      </c>
      <c r="C33" s="6" t="s">
        <v>53</v>
      </c>
      <c r="D33" s="7">
        <v>7189</v>
      </c>
      <c r="E33" s="4" t="str">
        <f t="shared" si="0"/>
        <v>4000-7999 el</v>
      </c>
    </row>
    <row r="34" spans="1:5" x14ac:dyDescent="0.45">
      <c r="A34" s="4" t="s">
        <v>131</v>
      </c>
      <c r="B34" s="4">
        <v>907</v>
      </c>
      <c r="C34" s="6" t="s">
        <v>54</v>
      </c>
      <c r="D34" s="7">
        <v>445</v>
      </c>
      <c r="E34" s="4" t="str">
        <f t="shared" ref="E34:E65" si="1">IF(D34&lt;4000,"&lt;4000 el",IF(D34&lt;8000,"4000-7999 el",IF(D34&lt;16000,"8000-15999 el","&gt;16 000 el")))</f>
        <v>&lt;4000 el</v>
      </c>
    </row>
    <row r="35" spans="1:5" x14ac:dyDescent="0.45">
      <c r="A35" s="4" t="s">
        <v>132</v>
      </c>
      <c r="B35" s="4">
        <v>191</v>
      </c>
      <c r="C35" s="6" t="s">
        <v>57</v>
      </c>
      <c r="D35" s="7">
        <v>4269</v>
      </c>
      <c r="E35" s="4" t="str">
        <f t="shared" si="1"/>
        <v>4000-7999 el</v>
      </c>
    </row>
    <row r="36" spans="1:5" x14ac:dyDescent="0.45">
      <c r="A36" s="4" t="s">
        <v>132</v>
      </c>
      <c r="B36" s="4">
        <v>272</v>
      </c>
      <c r="C36" s="6" t="s">
        <v>58</v>
      </c>
      <c r="D36" s="7">
        <v>4762</v>
      </c>
      <c r="E36" s="4" t="str">
        <f t="shared" si="1"/>
        <v>4000-7999 el</v>
      </c>
    </row>
    <row r="37" spans="1:5" x14ac:dyDescent="0.45">
      <c r="A37" s="4" t="s">
        <v>132</v>
      </c>
      <c r="B37" s="4">
        <v>663</v>
      </c>
      <c r="C37" s="6" t="s">
        <v>60</v>
      </c>
      <c r="D37" s="7">
        <v>14939</v>
      </c>
      <c r="E37" s="4" t="str">
        <f t="shared" si="1"/>
        <v>8000-15999 el</v>
      </c>
    </row>
    <row r="38" spans="1:5" x14ac:dyDescent="0.45">
      <c r="A38" s="4" t="s">
        <v>132</v>
      </c>
      <c r="B38" s="4">
        <v>661</v>
      </c>
      <c r="C38" s="6" t="s">
        <v>59</v>
      </c>
      <c r="D38" s="7">
        <v>5605</v>
      </c>
      <c r="E38" s="4" t="str">
        <f t="shared" si="1"/>
        <v>4000-7999 el</v>
      </c>
    </row>
    <row r="39" spans="1:5" x14ac:dyDescent="0.45">
      <c r="A39" s="4" t="s">
        <v>132</v>
      </c>
      <c r="B39" s="4">
        <v>792</v>
      </c>
      <c r="C39" s="6" t="s">
        <v>61</v>
      </c>
      <c r="D39" s="7">
        <v>10432</v>
      </c>
      <c r="E39" s="4" t="str">
        <f t="shared" si="1"/>
        <v>8000-15999 el</v>
      </c>
    </row>
    <row r="40" spans="1:5" x14ac:dyDescent="0.45">
      <c r="A40" s="4" t="s">
        <v>132</v>
      </c>
      <c r="B40" s="4">
        <v>901</v>
      </c>
      <c r="C40" s="6" t="s">
        <v>62</v>
      </c>
      <c r="D40" s="7">
        <v>6713</v>
      </c>
      <c r="E40" s="4" t="str">
        <f t="shared" si="1"/>
        <v>4000-7999 el</v>
      </c>
    </row>
    <row r="41" spans="1:5" x14ac:dyDescent="0.45">
      <c r="A41" s="4" t="s">
        <v>132</v>
      </c>
      <c r="B41" s="4">
        <v>903</v>
      </c>
      <c r="C41" s="6" t="s">
        <v>63</v>
      </c>
      <c r="D41" s="7">
        <v>5536</v>
      </c>
      <c r="E41" s="4" t="str">
        <f t="shared" si="1"/>
        <v>4000-7999 el</v>
      </c>
    </row>
    <row r="42" spans="1:5" x14ac:dyDescent="0.45">
      <c r="A42" s="4" t="s">
        <v>132</v>
      </c>
      <c r="B42" s="4">
        <v>928</v>
      </c>
      <c r="C42" s="6" t="s">
        <v>64</v>
      </c>
      <c r="D42" s="7">
        <v>5530</v>
      </c>
      <c r="E42" s="4" t="str">
        <f t="shared" si="1"/>
        <v>4000-7999 el</v>
      </c>
    </row>
    <row r="43" spans="1:5" x14ac:dyDescent="0.45">
      <c r="A43" s="4" t="s">
        <v>137</v>
      </c>
      <c r="B43" s="4">
        <v>284</v>
      </c>
      <c r="C43" s="6" t="s">
        <v>66</v>
      </c>
      <c r="D43" s="7">
        <v>4750</v>
      </c>
      <c r="E43" s="4" t="str">
        <f t="shared" si="1"/>
        <v>4000-7999 el</v>
      </c>
    </row>
    <row r="44" spans="1:5" x14ac:dyDescent="0.45">
      <c r="A44" s="4" t="s">
        <v>137</v>
      </c>
      <c r="B44" s="4">
        <v>622</v>
      </c>
      <c r="C44" s="6" t="s">
        <v>67</v>
      </c>
      <c r="D44" s="7">
        <v>13183</v>
      </c>
      <c r="E44" s="4" t="str">
        <f t="shared" si="1"/>
        <v>8000-15999 el</v>
      </c>
    </row>
    <row r="45" spans="1:5" x14ac:dyDescent="0.45">
      <c r="A45" s="4" t="s">
        <v>137</v>
      </c>
      <c r="B45" s="4">
        <v>708</v>
      </c>
      <c r="C45" s="6" t="s">
        <v>68</v>
      </c>
      <c r="D45" s="7">
        <v>5870</v>
      </c>
      <c r="E45" s="4" t="str">
        <f t="shared" si="1"/>
        <v>4000-7999 el</v>
      </c>
    </row>
    <row r="46" spans="1:5" x14ac:dyDescent="0.45">
      <c r="A46" s="4" t="s">
        <v>134</v>
      </c>
      <c r="B46" s="4">
        <v>214</v>
      </c>
      <c r="C46" s="6" t="s">
        <v>70</v>
      </c>
      <c r="D46" s="7">
        <v>4976</v>
      </c>
      <c r="E46" s="4" t="str">
        <f t="shared" si="1"/>
        <v>4000-7999 el</v>
      </c>
    </row>
    <row r="47" spans="1:5" x14ac:dyDescent="0.45">
      <c r="A47" s="4" t="s">
        <v>134</v>
      </c>
      <c r="B47" s="4">
        <v>303</v>
      </c>
      <c r="C47" s="6" t="s">
        <v>71</v>
      </c>
      <c r="D47" s="7">
        <v>671</v>
      </c>
      <c r="E47" s="4" t="str">
        <f t="shared" si="1"/>
        <v>&lt;4000 el</v>
      </c>
    </row>
    <row r="48" spans="1:5" x14ac:dyDescent="0.45">
      <c r="A48" s="4" t="s">
        <v>134</v>
      </c>
      <c r="B48" s="4">
        <v>430</v>
      </c>
      <c r="C48" s="6" t="s">
        <v>72</v>
      </c>
      <c r="D48" s="7">
        <v>5090</v>
      </c>
      <c r="E48" s="4" t="str">
        <f t="shared" si="1"/>
        <v>4000-7999 el</v>
      </c>
    </row>
    <row r="49" spans="1:5" x14ac:dyDescent="0.45">
      <c r="A49" s="4" t="s">
        <v>134</v>
      </c>
      <c r="B49" s="4">
        <v>637</v>
      </c>
      <c r="C49" s="6" t="s">
        <v>73</v>
      </c>
      <c r="D49" s="7">
        <v>7847</v>
      </c>
      <c r="E49" s="4" t="str">
        <f t="shared" si="1"/>
        <v>4000-7999 el</v>
      </c>
    </row>
    <row r="50" spans="1:5" x14ac:dyDescent="0.45">
      <c r="A50" s="4" t="s">
        <v>134</v>
      </c>
      <c r="B50" s="4">
        <v>624</v>
      </c>
      <c r="C50" s="6" t="s">
        <v>74</v>
      </c>
      <c r="D50" s="7">
        <v>51777</v>
      </c>
      <c r="E50" s="4" t="str">
        <f t="shared" si="1"/>
        <v>&gt;16 000 el</v>
      </c>
    </row>
    <row r="51" spans="1:5" x14ac:dyDescent="0.45">
      <c r="A51" s="4" t="s">
        <v>134</v>
      </c>
      <c r="B51" s="4">
        <v>712</v>
      </c>
      <c r="C51" s="6" t="s">
        <v>75</v>
      </c>
      <c r="D51" s="7">
        <v>4290</v>
      </c>
      <c r="E51" s="4" t="str">
        <f t="shared" si="1"/>
        <v>4000-7999 el</v>
      </c>
    </row>
    <row r="52" spans="1:5" x14ac:dyDescent="0.45">
      <c r="A52" s="4" t="s">
        <v>134</v>
      </c>
      <c r="B52" s="4">
        <v>806</v>
      </c>
      <c r="C52" s="6" t="s">
        <v>76</v>
      </c>
      <c r="D52" s="7">
        <v>12583</v>
      </c>
      <c r="E52" s="4" t="str">
        <f t="shared" si="1"/>
        <v>8000-15999 el</v>
      </c>
    </row>
    <row r="53" spans="1:5" x14ac:dyDescent="0.45">
      <c r="A53" s="4" t="s">
        <v>138</v>
      </c>
      <c r="B53" s="4">
        <v>293</v>
      </c>
      <c r="C53" s="6" t="s">
        <v>78</v>
      </c>
      <c r="D53" s="7">
        <v>5378</v>
      </c>
      <c r="E53" s="4" t="str">
        <f t="shared" si="1"/>
        <v>4000-7999 el</v>
      </c>
    </row>
    <row r="54" spans="1:5" x14ac:dyDescent="0.45">
      <c r="A54" s="4" t="s">
        <v>138</v>
      </c>
      <c r="B54" s="4">
        <v>317</v>
      </c>
      <c r="C54" s="6" t="s">
        <v>79</v>
      </c>
      <c r="D54" s="7">
        <v>7842</v>
      </c>
      <c r="E54" s="4" t="str">
        <f t="shared" si="1"/>
        <v>4000-7999 el</v>
      </c>
    </row>
    <row r="55" spans="1:5" x14ac:dyDescent="0.45">
      <c r="A55" s="4" t="s">
        <v>138</v>
      </c>
      <c r="B55" s="4">
        <v>502</v>
      </c>
      <c r="C55" s="6" t="s">
        <v>80</v>
      </c>
      <c r="D55" s="7">
        <v>7398</v>
      </c>
      <c r="E55" s="4" t="str">
        <f t="shared" si="1"/>
        <v>4000-7999 el</v>
      </c>
    </row>
    <row r="56" spans="1:5" x14ac:dyDescent="0.45">
      <c r="A56" s="4" t="s">
        <v>138</v>
      </c>
      <c r="B56" s="4">
        <v>668</v>
      </c>
      <c r="C56" s="6" t="s">
        <v>81</v>
      </c>
      <c r="D56" s="7">
        <v>13206</v>
      </c>
      <c r="E56" s="4" t="str">
        <f t="shared" si="1"/>
        <v>8000-15999 el</v>
      </c>
    </row>
    <row r="57" spans="1:5" x14ac:dyDescent="0.45">
      <c r="A57" s="4" t="s">
        <v>139</v>
      </c>
      <c r="B57" s="4">
        <v>478</v>
      </c>
      <c r="C57" s="6" t="s">
        <v>83</v>
      </c>
      <c r="D57" s="7">
        <v>2092</v>
      </c>
      <c r="E57" s="4" t="str">
        <f t="shared" si="1"/>
        <v>&lt;4000 el</v>
      </c>
    </row>
    <row r="58" spans="1:5" x14ac:dyDescent="0.45">
      <c r="A58" s="4" t="s">
        <v>139</v>
      </c>
      <c r="B58" s="4">
        <v>689</v>
      </c>
      <c r="C58" s="6" t="s">
        <v>84</v>
      </c>
      <c r="D58" s="7">
        <v>163</v>
      </c>
      <c r="E58" s="4" t="str">
        <f t="shared" si="1"/>
        <v>&lt;4000 el</v>
      </c>
    </row>
    <row r="59" spans="1:5" x14ac:dyDescent="0.45">
      <c r="A59" s="4" t="s">
        <v>139</v>
      </c>
      <c r="B59" s="4">
        <v>714</v>
      </c>
      <c r="C59" s="6" t="s">
        <v>85</v>
      </c>
      <c r="D59" s="7">
        <v>32075</v>
      </c>
      <c r="E59" s="4" t="str">
        <f t="shared" si="1"/>
        <v>&gt;16 000 el</v>
      </c>
    </row>
    <row r="60" spans="1:5" x14ac:dyDescent="0.45">
      <c r="A60" s="4" t="s">
        <v>130</v>
      </c>
      <c r="B60" s="4">
        <v>171</v>
      </c>
      <c r="C60" s="6" t="s">
        <v>87</v>
      </c>
      <c r="D60" s="7">
        <v>14632</v>
      </c>
      <c r="E60" s="4" t="str">
        <f t="shared" si="1"/>
        <v>8000-15999 el</v>
      </c>
    </row>
    <row r="61" spans="1:5" x14ac:dyDescent="0.45">
      <c r="A61" s="4" t="s">
        <v>130</v>
      </c>
      <c r="B61" s="4">
        <v>283</v>
      </c>
      <c r="C61" s="6" t="s">
        <v>88</v>
      </c>
      <c r="D61" s="7">
        <v>14095</v>
      </c>
      <c r="E61" s="4" t="str">
        <f t="shared" si="1"/>
        <v>8000-15999 el</v>
      </c>
    </row>
    <row r="62" spans="1:5" x14ac:dyDescent="0.45">
      <c r="A62" s="4" t="s">
        <v>130</v>
      </c>
      <c r="B62" s="4">
        <v>291</v>
      </c>
      <c r="C62" s="6" t="s">
        <v>89</v>
      </c>
      <c r="D62" s="7">
        <v>6459</v>
      </c>
      <c r="E62" s="4" t="str">
        <f t="shared" si="1"/>
        <v>4000-7999 el</v>
      </c>
    </row>
    <row r="63" spans="1:5" x14ac:dyDescent="0.45">
      <c r="A63" s="4" t="s">
        <v>130</v>
      </c>
      <c r="B63" s="4">
        <v>432</v>
      </c>
      <c r="C63" s="6" t="s">
        <v>90</v>
      </c>
      <c r="D63" s="7">
        <v>6063</v>
      </c>
      <c r="E63" s="4" t="str">
        <f t="shared" si="1"/>
        <v>4000-7999 el</v>
      </c>
    </row>
    <row r="64" spans="1:5" x14ac:dyDescent="0.45">
      <c r="A64" s="4" t="s">
        <v>130</v>
      </c>
      <c r="B64" s="4">
        <v>528</v>
      </c>
      <c r="C64" s="6" t="s">
        <v>91</v>
      </c>
      <c r="D64" s="7">
        <v>4551</v>
      </c>
      <c r="E64" s="4" t="str">
        <f t="shared" si="1"/>
        <v>4000-7999 el</v>
      </c>
    </row>
    <row r="65" spans="1:5" x14ac:dyDescent="0.45">
      <c r="A65" s="4" t="s">
        <v>130</v>
      </c>
      <c r="B65" s="4">
        <v>586</v>
      </c>
      <c r="C65" s="6" t="s">
        <v>92</v>
      </c>
      <c r="D65" s="7">
        <v>5279</v>
      </c>
      <c r="E65" s="4" t="str">
        <f t="shared" si="1"/>
        <v>4000-7999 el</v>
      </c>
    </row>
    <row r="66" spans="1:5" x14ac:dyDescent="0.45">
      <c r="A66" s="4" t="s">
        <v>130</v>
      </c>
      <c r="B66" s="4">
        <v>793</v>
      </c>
      <c r="C66" s="6" t="s">
        <v>94</v>
      </c>
      <c r="D66" s="7">
        <v>98257</v>
      </c>
      <c r="E66" s="4" t="str">
        <f t="shared" ref="E66:E97" si="2">IF(D66&lt;4000,"&lt;4000 el",IF(D66&lt;8000,"4000-7999 el",IF(D66&lt;16000,"8000-15999 el","&gt;16 000 el")))</f>
        <v>&gt;16 000 el</v>
      </c>
    </row>
    <row r="67" spans="1:5" x14ac:dyDescent="0.45">
      <c r="A67" s="4" t="s">
        <v>130</v>
      </c>
      <c r="B67" s="4">
        <v>796</v>
      </c>
      <c r="C67" s="6" t="s">
        <v>93</v>
      </c>
      <c r="D67" s="7">
        <v>13398</v>
      </c>
      <c r="E67" s="4" t="str">
        <f t="shared" si="2"/>
        <v>8000-15999 el</v>
      </c>
    </row>
    <row r="68" spans="1:5" x14ac:dyDescent="0.45">
      <c r="A68" s="4" t="s">
        <v>141</v>
      </c>
      <c r="B68" s="4">
        <v>557</v>
      </c>
      <c r="C68" s="6" t="s">
        <v>96</v>
      </c>
      <c r="D68" s="7">
        <v>6316</v>
      </c>
      <c r="E68" s="4" t="str">
        <f t="shared" si="2"/>
        <v>4000-7999 el</v>
      </c>
    </row>
    <row r="69" spans="1:5" x14ac:dyDescent="0.45">
      <c r="A69" s="4" t="s">
        <v>141</v>
      </c>
      <c r="B69" s="4">
        <v>824</v>
      </c>
      <c r="C69" s="6" t="s">
        <v>97</v>
      </c>
      <c r="D69" s="7">
        <v>5874</v>
      </c>
      <c r="E69" s="4" t="str">
        <f t="shared" si="2"/>
        <v>4000-7999 el</v>
      </c>
    </row>
    <row r="70" spans="1:5" x14ac:dyDescent="0.45">
      <c r="A70" s="4" t="s">
        <v>141</v>
      </c>
      <c r="B70" s="4">
        <v>857</v>
      </c>
      <c r="C70" s="6" t="s">
        <v>98</v>
      </c>
      <c r="D70" s="7">
        <v>14933</v>
      </c>
      <c r="E70" s="4" t="str">
        <f t="shared" si="2"/>
        <v>8000-15999 el</v>
      </c>
    </row>
    <row r="71" spans="1:5" x14ac:dyDescent="0.45">
      <c r="A71" s="4" t="s">
        <v>140</v>
      </c>
      <c r="B71" s="4">
        <v>480</v>
      </c>
      <c r="C71" s="6" t="s">
        <v>100</v>
      </c>
      <c r="D71" s="7">
        <v>7097</v>
      </c>
      <c r="E71" s="4" t="str">
        <f t="shared" si="2"/>
        <v>4000-7999 el</v>
      </c>
    </row>
    <row r="72" spans="1:5" x14ac:dyDescent="0.45">
      <c r="A72" s="4" t="s">
        <v>140</v>
      </c>
      <c r="B72" s="4">
        <v>615</v>
      </c>
      <c r="C72" s="6" t="s">
        <v>101</v>
      </c>
      <c r="D72" s="7">
        <v>7621</v>
      </c>
      <c r="E72" s="4" t="str">
        <f t="shared" si="2"/>
        <v>4000-7999 el</v>
      </c>
    </row>
    <row r="73" spans="1:5" x14ac:dyDescent="0.45">
      <c r="A73" s="4" t="s">
        <v>140</v>
      </c>
      <c r="B73" s="4">
        <v>897</v>
      </c>
      <c r="C73" s="6" t="s">
        <v>103</v>
      </c>
      <c r="D73" s="7">
        <v>16800</v>
      </c>
      <c r="E73" s="4" t="str">
        <f t="shared" si="2"/>
        <v>&gt;16 000 el</v>
      </c>
    </row>
    <row r="74" spans="1:5" x14ac:dyDescent="0.45">
      <c r="A74" s="4" t="s">
        <v>140</v>
      </c>
      <c r="B74" s="4">
        <v>899</v>
      </c>
      <c r="C74" s="6" t="s">
        <v>102</v>
      </c>
      <c r="D74" s="7">
        <v>13375</v>
      </c>
      <c r="E74" s="4" t="str">
        <f t="shared" si="2"/>
        <v>8000-15999 el</v>
      </c>
    </row>
    <row r="75" spans="1:5" x14ac:dyDescent="0.45">
      <c r="A75" s="4" t="s">
        <v>129</v>
      </c>
      <c r="B75" s="4">
        <v>145</v>
      </c>
      <c r="C75" s="6" t="s">
        <v>105</v>
      </c>
      <c r="D75" s="7">
        <v>4226</v>
      </c>
      <c r="E75" s="4" t="str">
        <f t="shared" si="2"/>
        <v>4000-7999 el</v>
      </c>
    </row>
    <row r="76" spans="1:5" x14ac:dyDescent="0.45">
      <c r="A76" s="4" t="s">
        <v>129</v>
      </c>
      <c r="B76" s="4">
        <v>698</v>
      </c>
      <c r="C76" s="6" t="s">
        <v>106</v>
      </c>
      <c r="D76" s="7">
        <v>5001</v>
      </c>
      <c r="E76" s="4" t="str">
        <f t="shared" si="2"/>
        <v>4000-7999 el</v>
      </c>
    </row>
    <row r="77" spans="1:5" x14ac:dyDescent="0.45">
      <c r="A77" s="4" t="s">
        <v>129</v>
      </c>
      <c r="B77" s="4">
        <v>732</v>
      </c>
      <c r="C77" s="6" t="s">
        <v>107</v>
      </c>
      <c r="D77" s="7">
        <v>3092</v>
      </c>
      <c r="E77" s="4" t="str">
        <f t="shared" si="2"/>
        <v>&lt;4000 el</v>
      </c>
    </row>
    <row r="78" spans="1:5" x14ac:dyDescent="0.45">
      <c r="A78" s="4" t="s">
        <v>129</v>
      </c>
      <c r="B78" s="4">
        <v>919</v>
      </c>
      <c r="C78" s="6" t="s">
        <v>109</v>
      </c>
      <c r="D78" s="7">
        <v>11358</v>
      </c>
      <c r="E78" s="4" t="str">
        <f t="shared" si="2"/>
        <v>8000-15999 el</v>
      </c>
    </row>
    <row r="79" spans="1:5" x14ac:dyDescent="0.45">
      <c r="A79" s="4" t="s">
        <v>129</v>
      </c>
      <c r="B79" s="4">
        <v>917</v>
      </c>
      <c r="C79" s="6" t="s">
        <v>108</v>
      </c>
      <c r="D79" s="7">
        <v>10696</v>
      </c>
      <c r="E79" s="4" t="str">
        <f t="shared" si="2"/>
        <v>8000-15999 el</v>
      </c>
    </row>
    <row r="82" spans="4:4" x14ac:dyDescent="0.45">
      <c r="D82" t="s">
        <v>22</v>
      </c>
    </row>
  </sheetData>
  <autoFilter ref="A1:E79" xr:uid="{FC45C47C-3E67-4EE1-B9E7-4CEA72FB7B2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9707-66D3-41EB-B39C-767E27D6A4DC}">
  <dimension ref="A1:D79"/>
  <sheetViews>
    <sheetView tabSelected="1" zoomScale="145" zoomScaleNormal="145" workbookViewId="0"/>
  </sheetViews>
  <sheetFormatPr defaultRowHeight="14.25" x14ac:dyDescent="0.45"/>
  <cols>
    <col min="1" max="1" width="23.06640625" customWidth="1"/>
    <col min="2" max="2" width="15.33203125" customWidth="1"/>
    <col min="3" max="3" width="20.265625" customWidth="1"/>
    <col min="4" max="4" width="17.9296875" customWidth="1"/>
  </cols>
  <sheetData>
    <row r="1" spans="1:4" ht="28.5" x14ac:dyDescent="0.45">
      <c r="A1" s="32" t="s">
        <v>1</v>
      </c>
      <c r="B1" s="29" t="s">
        <v>151</v>
      </c>
      <c r="C1" s="29" t="s">
        <v>125</v>
      </c>
      <c r="D1" s="29" t="s">
        <v>152</v>
      </c>
    </row>
    <row r="2" spans="1:4" x14ac:dyDescent="0.45">
      <c r="A2" s="27" t="s">
        <v>35</v>
      </c>
      <c r="B2" s="60">
        <v>1.7456354506703566</v>
      </c>
      <c r="C2" s="4">
        <v>2.04</v>
      </c>
      <c r="D2" s="4">
        <v>4588</v>
      </c>
    </row>
    <row r="3" spans="1:4" x14ac:dyDescent="0.45">
      <c r="A3" s="27" t="s">
        <v>13</v>
      </c>
      <c r="B3" s="60">
        <v>1.0291037194421502</v>
      </c>
      <c r="C3" s="4">
        <v>1.4</v>
      </c>
      <c r="D3" s="4">
        <v>6363</v>
      </c>
    </row>
    <row r="4" spans="1:4" x14ac:dyDescent="0.45">
      <c r="A4" s="27" t="s">
        <v>105</v>
      </c>
      <c r="B4" s="60">
        <v>0.97837958571475114</v>
      </c>
      <c r="C4" s="4">
        <v>1.8</v>
      </c>
      <c r="D4" s="4">
        <v>4226</v>
      </c>
    </row>
    <row r="5" spans="1:4" x14ac:dyDescent="0.45">
      <c r="A5" s="27" t="s">
        <v>87</v>
      </c>
      <c r="B5" s="60">
        <v>0.98910167526859583</v>
      </c>
      <c r="C5" s="4">
        <v>1.56</v>
      </c>
      <c r="D5" s="4">
        <v>14632</v>
      </c>
    </row>
    <row r="6" spans="1:4" x14ac:dyDescent="0.45">
      <c r="A6" s="27" t="s">
        <v>52</v>
      </c>
      <c r="B6" s="60">
        <v>0.996250229888334</v>
      </c>
      <c r="C6" s="4">
        <v>1.1599999999999999</v>
      </c>
      <c r="D6" s="4">
        <v>12822</v>
      </c>
    </row>
    <row r="7" spans="1:4" x14ac:dyDescent="0.45">
      <c r="A7" s="27" t="s">
        <v>57</v>
      </c>
      <c r="B7" s="60">
        <v>1.0939586456210006</v>
      </c>
      <c r="C7" s="4">
        <v>1.97</v>
      </c>
      <c r="D7" s="4">
        <v>4269</v>
      </c>
    </row>
    <row r="8" spans="1:4" x14ac:dyDescent="0.45">
      <c r="A8" s="56" t="s">
        <v>15</v>
      </c>
      <c r="B8" s="60">
        <v>1.2061774603694948</v>
      </c>
      <c r="C8" s="4">
        <v>1.1299999999999999</v>
      </c>
      <c r="D8" s="4">
        <v>18471</v>
      </c>
    </row>
    <row r="9" spans="1:4" x14ac:dyDescent="0.45">
      <c r="A9" s="27" t="s">
        <v>33</v>
      </c>
      <c r="B9" s="60">
        <v>1.2685093457813637</v>
      </c>
      <c r="C9" s="4">
        <v>1.73</v>
      </c>
      <c r="D9" s="4">
        <v>9778</v>
      </c>
    </row>
    <row r="10" spans="1:4" x14ac:dyDescent="0.45">
      <c r="A10" s="27" t="s">
        <v>70</v>
      </c>
      <c r="B10" s="60">
        <v>1.0012744868529049</v>
      </c>
      <c r="C10" s="4">
        <v>2.02</v>
      </c>
      <c r="D10" s="4">
        <v>4976</v>
      </c>
    </row>
    <row r="11" spans="1:4" x14ac:dyDescent="0.45">
      <c r="A11" s="27" t="s">
        <v>16</v>
      </c>
      <c r="B11" s="60">
        <v>1.090403687211974</v>
      </c>
      <c r="C11" s="4">
        <v>1.47</v>
      </c>
      <c r="D11" s="4">
        <v>7731</v>
      </c>
    </row>
    <row r="12" spans="1:4" x14ac:dyDescent="0.45">
      <c r="A12" s="27" t="s">
        <v>44</v>
      </c>
      <c r="B12" s="60">
        <v>0.99307437077697303</v>
      </c>
      <c r="C12" s="4">
        <v>1.57</v>
      </c>
      <c r="D12" s="4">
        <v>12824</v>
      </c>
    </row>
    <row r="13" spans="1:4" x14ac:dyDescent="0.45">
      <c r="A13" s="27" t="s">
        <v>36</v>
      </c>
      <c r="B13" s="60">
        <v>1.3308281786475058</v>
      </c>
      <c r="C13" s="4">
        <v>1.24</v>
      </c>
      <c r="D13" s="4">
        <v>15777</v>
      </c>
    </row>
    <row r="14" spans="1:4" x14ac:dyDescent="0.45">
      <c r="A14" s="27" t="s">
        <v>48</v>
      </c>
      <c r="B14" s="60">
        <v>0.99510976490378511</v>
      </c>
      <c r="C14" s="4">
        <v>2.0099999999999998</v>
      </c>
      <c r="D14" s="4">
        <v>8512</v>
      </c>
    </row>
    <row r="15" spans="1:4" x14ac:dyDescent="0.45">
      <c r="A15" s="27" t="s">
        <v>58</v>
      </c>
      <c r="B15" s="60">
        <v>0.99474417578414909</v>
      </c>
      <c r="C15" s="4">
        <v>1.49</v>
      </c>
      <c r="D15" s="4">
        <v>4762</v>
      </c>
    </row>
    <row r="16" spans="1:4" x14ac:dyDescent="0.45">
      <c r="A16" s="27" t="s">
        <v>88</v>
      </c>
      <c r="B16" s="60">
        <v>0.99783526581446513</v>
      </c>
      <c r="C16" s="4">
        <v>1.27</v>
      </c>
      <c r="D16" s="4">
        <v>14095</v>
      </c>
    </row>
    <row r="17" spans="1:4" x14ac:dyDescent="0.45">
      <c r="A17" s="27" t="s">
        <v>66</v>
      </c>
      <c r="B17" s="60">
        <v>1.0012601870798852</v>
      </c>
      <c r="C17" s="4">
        <v>2.08</v>
      </c>
      <c r="D17" s="4">
        <v>4750</v>
      </c>
    </row>
    <row r="18" spans="1:4" x14ac:dyDescent="0.45">
      <c r="A18" s="27" t="s">
        <v>89</v>
      </c>
      <c r="B18" s="60">
        <v>0.99025857766113312</v>
      </c>
      <c r="C18" s="4">
        <v>1.88</v>
      </c>
      <c r="D18" s="4">
        <v>6459</v>
      </c>
    </row>
    <row r="19" spans="1:4" x14ac:dyDescent="0.45">
      <c r="A19" s="27" t="s">
        <v>78</v>
      </c>
      <c r="B19" s="60">
        <v>0.99167376327855095</v>
      </c>
      <c r="C19" s="4">
        <v>1.98</v>
      </c>
      <c r="D19" s="4">
        <v>5378</v>
      </c>
    </row>
    <row r="20" spans="1:4" x14ac:dyDescent="0.45">
      <c r="A20" s="27" t="s">
        <v>17</v>
      </c>
      <c r="B20" s="60">
        <v>1.0825884700091639</v>
      </c>
      <c r="C20" s="4">
        <v>1</v>
      </c>
      <c r="D20" s="4">
        <v>10482</v>
      </c>
    </row>
    <row r="21" spans="1:4" x14ac:dyDescent="0.45">
      <c r="A21" s="27" t="s">
        <v>71</v>
      </c>
      <c r="B21" s="60">
        <v>1.0110531529257234</v>
      </c>
      <c r="C21" s="4">
        <v>2.1</v>
      </c>
      <c r="D21" s="4">
        <v>671</v>
      </c>
    </row>
    <row r="22" spans="1:4" x14ac:dyDescent="0.45">
      <c r="A22" s="27" t="s">
        <v>18</v>
      </c>
      <c r="B22" s="60">
        <v>1.0503553594015491</v>
      </c>
      <c r="C22" s="4">
        <v>1.59</v>
      </c>
      <c r="D22" s="4">
        <v>7121</v>
      </c>
    </row>
    <row r="23" spans="1:4" x14ac:dyDescent="0.45">
      <c r="A23" s="27" t="s">
        <v>79</v>
      </c>
      <c r="B23" s="60">
        <v>1.0022464581579889</v>
      </c>
      <c r="C23" s="4">
        <v>1.25</v>
      </c>
      <c r="D23" s="4">
        <v>7842</v>
      </c>
    </row>
    <row r="24" spans="1:4" x14ac:dyDescent="0.45">
      <c r="A24" s="27" t="s">
        <v>37</v>
      </c>
      <c r="B24" s="60">
        <v>0.98834619960393177</v>
      </c>
      <c r="C24" s="4">
        <v>1.06</v>
      </c>
      <c r="D24" s="4">
        <v>31540</v>
      </c>
    </row>
    <row r="25" spans="1:4" x14ac:dyDescent="0.45">
      <c r="A25" s="27" t="s">
        <v>19</v>
      </c>
      <c r="B25" s="60">
        <v>1.0085176711911887</v>
      </c>
      <c r="C25" s="4">
        <v>1.7</v>
      </c>
      <c r="D25" s="4">
        <v>7798</v>
      </c>
    </row>
    <row r="26" spans="1:4" x14ac:dyDescent="0.45">
      <c r="A26" s="27" t="s">
        <v>20</v>
      </c>
      <c r="B26" s="60">
        <v>1.0322394262773149</v>
      </c>
      <c r="C26" s="4">
        <v>1.92</v>
      </c>
      <c r="D26" s="4">
        <v>6583</v>
      </c>
    </row>
    <row r="27" spans="1:4" x14ac:dyDescent="0.45">
      <c r="A27" s="27" t="s">
        <v>23</v>
      </c>
      <c r="B27" s="60">
        <v>0.98307622331225697</v>
      </c>
      <c r="C27" s="4">
        <v>1.43</v>
      </c>
      <c r="D27" s="4">
        <v>2441</v>
      </c>
    </row>
    <row r="28" spans="1:4" x14ac:dyDescent="0.45">
      <c r="A28" s="27" t="s">
        <v>90</v>
      </c>
      <c r="B28" s="60">
        <v>1.0003340134343517</v>
      </c>
      <c r="C28" s="4">
        <v>1.45</v>
      </c>
      <c r="D28" s="4">
        <v>6063</v>
      </c>
    </row>
    <row r="29" spans="1:4" x14ac:dyDescent="0.45">
      <c r="A29" s="27" t="s">
        <v>24</v>
      </c>
      <c r="B29" s="60">
        <v>1.0028017174012123</v>
      </c>
      <c r="C29" s="4">
        <v>1.69</v>
      </c>
      <c r="D29" s="4">
        <v>13820</v>
      </c>
    </row>
    <row r="30" spans="1:4" x14ac:dyDescent="0.45">
      <c r="A30" s="27" t="s">
        <v>53</v>
      </c>
      <c r="B30" s="60">
        <v>1.0025348665982794</v>
      </c>
      <c r="C30" s="4">
        <v>2.0099999999999998</v>
      </c>
      <c r="D30" s="4">
        <v>7189</v>
      </c>
    </row>
    <row r="31" spans="1:4" x14ac:dyDescent="0.45">
      <c r="A31" s="27" t="s">
        <v>72</v>
      </c>
      <c r="B31" s="60">
        <v>1.0050419056665689</v>
      </c>
      <c r="C31" s="4">
        <v>1.95</v>
      </c>
      <c r="D31" s="4">
        <v>5090</v>
      </c>
    </row>
    <row r="32" spans="1:4" x14ac:dyDescent="0.45">
      <c r="A32" s="27" t="s">
        <v>38</v>
      </c>
      <c r="B32" s="60">
        <v>1.0354451928100492</v>
      </c>
      <c r="C32" s="4">
        <v>1.36</v>
      </c>
      <c r="D32" s="4">
        <v>7998</v>
      </c>
    </row>
    <row r="33" spans="1:4" x14ac:dyDescent="0.45">
      <c r="A33" s="27" t="s">
        <v>25</v>
      </c>
      <c r="B33" s="60">
        <v>1.0303812984518055</v>
      </c>
      <c r="C33" s="4">
        <v>1</v>
      </c>
      <c r="D33" s="4">
        <v>16114</v>
      </c>
    </row>
    <row r="34" spans="1:4" x14ac:dyDescent="0.45">
      <c r="A34" s="27" t="s">
        <v>83</v>
      </c>
      <c r="B34" s="60">
        <v>1.1896597328725211</v>
      </c>
      <c r="C34" s="4">
        <v>2.09</v>
      </c>
      <c r="D34" s="4">
        <v>2092</v>
      </c>
    </row>
    <row r="35" spans="1:4" x14ac:dyDescent="0.45">
      <c r="A35" s="27" t="s">
        <v>100</v>
      </c>
      <c r="B35" s="60">
        <v>0.98310295782274837</v>
      </c>
      <c r="C35" s="4">
        <v>2.0299999999999998</v>
      </c>
      <c r="D35" s="4">
        <v>7097</v>
      </c>
    </row>
    <row r="36" spans="1:4" x14ac:dyDescent="0.45">
      <c r="A36" s="27" t="s">
        <v>45</v>
      </c>
      <c r="B36" s="60">
        <v>0.98285958513082483</v>
      </c>
      <c r="C36" s="4">
        <v>1.92</v>
      </c>
      <c r="D36" s="4">
        <v>5145</v>
      </c>
    </row>
    <row r="37" spans="1:4" x14ac:dyDescent="0.45">
      <c r="A37" s="27" t="s">
        <v>80</v>
      </c>
      <c r="B37" s="60">
        <v>1.0005551344690886</v>
      </c>
      <c r="C37" s="4">
        <v>1.52</v>
      </c>
      <c r="D37" s="4">
        <v>7398</v>
      </c>
    </row>
    <row r="38" spans="1:4" x14ac:dyDescent="0.45">
      <c r="A38" s="27" t="s">
        <v>39</v>
      </c>
      <c r="B38" s="60">
        <v>0.97276065227403352</v>
      </c>
      <c r="C38" s="4">
        <v>1.01</v>
      </c>
      <c r="D38" s="4">
        <v>52058</v>
      </c>
    </row>
    <row r="39" spans="1:4" x14ac:dyDescent="0.45">
      <c r="A39" s="27" t="s">
        <v>40</v>
      </c>
      <c r="B39" s="60">
        <v>1.1956775054129765</v>
      </c>
      <c r="C39" s="4">
        <v>1.78</v>
      </c>
      <c r="D39" s="4">
        <v>4783</v>
      </c>
    </row>
    <row r="40" spans="1:4" x14ac:dyDescent="0.45">
      <c r="A40" s="27" t="s">
        <v>91</v>
      </c>
      <c r="B40" s="60">
        <v>0.99343669610954466</v>
      </c>
      <c r="C40" s="4">
        <v>1.67</v>
      </c>
      <c r="D40" s="4">
        <v>4551</v>
      </c>
    </row>
    <row r="41" spans="1:4" x14ac:dyDescent="0.45">
      <c r="A41" s="27" t="s">
        <v>96</v>
      </c>
      <c r="B41" s="60">
        <v>0.9956233241041833</v>
      </c>
      <c r="C41" s="4">
        <v>1.85</v>
      </c>
      <c r="D41" s="4">
        <v>6316</v>
      </c>
    </row>
    <row r="42" spans="1:4" x14ac:dyDescent="0.45">
      <c r="A42" s="27" t="s">
        <v>49</v>
      </c>
      <c r="B42" s="60">
        <v>1.0043954533645216</v>
      </c>
      <c r="C42" s="4">
        <v>1.25</v>
      </c>
      <c r="D42" s="4">
        <v>10254</v>
      </c>
    </row>
    <row r="43" spans="1:4" x14ac:dyDescent="0.45">
      <c r="A43" s="27" t="s">
        <v>92</v>
      </c>
      <c r="B43" s="60">
        <v>0.98287339325100298</v>
      </c>
      <c r="C43" s="4">
        <v>2.09</v>
      </c>
      <c r="D43" s="4">
        <v>5279</v>
      </c>
    </row>
    <row r="44" spans="1:4" x14ac:dyDescent="0.45">
      <c r="A44" s="27" t="s">
        <v>73</v>
      </c>
      <c r="B44" s="60">
        <v>1.0040484680618098</v>
      </c>
      <c r="C44" s="4">
        <v>1.86</v>
      </c>
      <c r="D44" s="4">
        <v>7847</v>
      </c>
    </row>
    <row r="45" spans="1:4" x14ac:dyDescent="0.45">
      <c r="A45" s="27" t="s">
        <v>101</v>
      </c>
      <c r="B45" s="60">
        <v>0.98532395468324063</v>
      </c>
      <c r="C45" s="4">
        <v>2</v>
      </c>
      <c r="D45" s="4">
        <v>7621</v>
      </c>
    </row>
    <row r="46" spans="1:4" x14ac:dyDescent="0.45">
      <c r="A46" s="27" t="s">
        <v>46</v>
      </c>
      <c r="B46" s="60">
        <v>1.0108534411329582</v>
      </c>
      <c r="C46" s="4">
        <v>1.57</v>
      </c>
      <c r="D46" s="4">
        <v>9178</v>
      </c>
    </row>
    <row r="47" spans="1:4" x14ac:dyDescent="0.45">
      <c r="A47" s="27" t="s">
        <v>67</v>
      </c>
      <c r="B47" s="60">
        <v>0.98862626815101096</v>
      </c>
      <c r="C47" s="4">
        <v>1.49</v>
      </c>
      <c r="D47" s="4">
        <v>13183</v>
      </c>
    </row>
    <row r="48" spans="1:4" x14ac:dyDescent="0.45">
      <c r="A48" s="27" t="s">
        <v>74</v>
      </c>
      <c r="B48" s="60">
        <v>0.99326845398054553</v>
      </c>
      <c r="C48" s="4">
        <v>1.1499999999999999</v>
      </c>
      <c r="D48" s="4">
        <v>51777</v>
      </c>
    </row>
    <row r="49" spans="1:4" x14ac:dyDescent="0.45">
      <c r="A49" s="27" t="s">
        <v>26</v>
      </c>
      <c r="B49" s="60">
        <v>0.99869542001975875</v>
      </c>
      <c r="C49" s="4">
        <v>1.32</v>
      </c>
      <c r="D49" s="4">
        <v>5456</v>
      </c>
    </row>
    <row r="50" spans="1:4" x14ac:dyDescent="0.45">
      <c r="A50" s="27" t="s">
        <v>27</v>
      </c>
      <c r="B50" s="60">
        <v>1.1486115478752801</v>
      </c>
      <c r="C50" s="4">
        <v>1.1100000000000001</v>
      </c>
      <c r="D50" s="4">
        <v>24078</v>
      </c>
    </row>
    <row r="51" spans="1:4" x14ac:dyDescent="0.45">
      <c r="A51" s="27" t="s">
        <v>60</v>
      </c>
      <c r="B51" s="60">
        <v>1.0153337070503268</v>
      </c>
      <c r="C51" s="4">
        <v>1</v>
      </c>
      <c r="D51" s="4">
        <v>14939</v>
      </c>
    </row>
    <row r="52" spans="1:4" x14ac:dyDescent="0.45">
      <c r="A52" s="27" t="s">
        <v>59</v>
      </c>
      <c r="B52" s="60">
        <v>0.99244082592043603</v>
      </c>
      <c r="C52" s="4">
        <v>1.58</v>
      </c>
      <c r="D52" s="4">
        <v>5605</v>
      </c>
    </row>
    <row r="53" spans="1:4" x14ac:dyDescent="0.45">
      <c r="A53" s="27" t="s">
        <v>81</v>
      </c>
      <c r="B53" s="60">
        <v>0.99722105485962442</v>
      </c>
      <c r="C53" s="4">
        <v>1.51</v>
      </c>
      <c r="D53" s="4">
        <v>13206</v>
      </c>
    </row>
    <row r="54" spans="1:4" x14ac:dyDescent="0.45">
      <c r="A54" s="27" t="s">
        <v>84</v>
      </c>
      <c r="B54" s="60">
        <v>1.2006201932333251</v>
      </c>
      <c r="C54" s="4">
        <v>2.1</v>
      </c>
      <c r="D54" s="4">
        <v>163</v>
      </c>
    </row>
    <row r="55" spans="1:4" x14ac:dyDescent="0.45">
      <c r="A55" s="27" t="s">
        <v>106</v>
      </c>
      <c r="B55" s="60">
        <v>1.003728699174409</v>
      </c>
      <c r="C55" s="4">
        <v>2.0099999999999998</v>
      </c>
      <c r="D55" s="4">
        <v>5001</v>
      </c>
    </row>
    <row r="56" spans="1:4" x14ac:dyDescent="0.45">
      <c r="A56" s="27" t="s">
        <v>68</v>
      </c>
      <c r="B56" s="60">
        <v>0.9864138394108497</v>
      </c>
      <c r="C56" s="4">
        <v>1.84</v>
      </c>
      <c r="D56" s="4">
        <v>5870</v>
      </c>
    </row>
    <row r="57" spans="1:4" x14ac:dyDescent="0.45">
      <c r="A57" s="27" t="s">
        <v>75</v>
      </c>
      <c r="B57" s="60">
        <v>0.99672609901791509</v>
      </c>
      <c r="C57" s="4">
        <v>1.95</v>
      </c>
      <c r="D57" s="4">
        <v>4290</v>
      </c>
    </row>
    <row r="58" spans="1:4" x14ac:dyDescent="0.45">
      <c r="A58" s="27" t="s">
        <v>85</v>
      </c>
      <c r="B58" s="60">
        <v>1.0011488875991763</v>
      </c>
      <c r="C58" s="4">
        <v>1.53</v>
      </c>
      <c r="D58" s="4">
        <v>32075</v>
      </c>
    </row>
    <row r="59" spans="1:4" x14ac:dyDescent="0.45">
      <c r="A59" s="27" t="s">
        <v>28</v>
      </c>
      <c r="B59" s="60">
        <v>1.1640554429051992</v>
      </c>
      <c r="C59" s="4">
        <v>1.1299999999999999</v>
      </c>
      <c r="D59" s="4">
        <v>12032</v>
      </c>
    </row>
    <row r="60" spans="1:4" x14ac:dyDescent="0.45">
      <c r="A60" s="27" t="s">
        <v>29</v>
      </c>
      <c r="B60" s="60">
        <v>1.1131766868052446</v>
      </c>
      <c r="C60" s="4">
        <v>1.28</v>
      </c>
      <c r="D60" s="4">
        <v>26035</v>
      </c>
    </row>
    <row r="61" spans="1:4" x14ac:dyDescent="0.45">
      <c r="A61" s="27" t="s">
        <v>107</v>
      </c>
      <c r="B61" s="60">
        <v>0.99691358844762423</v>
      </c>
      <c r="C61" s="4">
        <v>2.09</v>
      </c>
      <c r="D61" s="4">
        <v>3092</v>
      </c>
    </row>
    <row r="62" spans="1:4" x14ac:dyDescent="0.45">
      <c r="A62" s="27" t="s">
        <v>41</v>
      </c>
      <c r="B62" s="60">
        <v>0.98339148752540462</v>
      </c>
      <c r="C62" s="4">
        <v>1</v>
      </c>
      <c r="D62" s="4">
        <v>11824</v>
      </c>
    </row>
    <row r="63" spans="1:4" x14ac:dyDescent="0.45">
      <c r="A63" s="27" t="s">
        <v>30</v>
      </c>
      <c r="B63" s="60">
        <v>1.285015411446089</v>
      </c>
      <c r="C63" s="4">
        <v>1</v>
      </c>
      <c r="D63" s="4">
        <v>461602</v>
      </c>
    </row>
    <row r="64" spans="1:4" x14ac:dyDescent="0.45">
      <c r="A64" s="27" t="s">
        <v>61</v>
      </c>
      <c r="B64" s="60">
        <v>0.98061853980681823</v>
      </c>
      <c r="C64" s="4">
        <v>1.36</v>
      </c>
      <c r="D64" s="4">
        <v>10432</v>
      </c>
    </row>
    <row r="65" spans="1:4" x14ac:dyDescent="0.45">
      <c r="A65" s="27" t="s">
        <v>94</v>
      </c>
      <c r="B65" s="60">
        <v>0.99957734612178684</v>
      </c>
      <c r="C65" s="4">
        <v>1.03</v>
      </c>
      <c r="D65" s="4">
        <v>98257</v>
      </c>
    </row>
    <row r="66" spans="1:4" x14ac:dyDescent="0.45">
      <c r="A66" s="27" t="s">
        <v>93</v>
      </c>
      <c r="B66" s="60">
        <v>1.0537429129793279</v>
      </c>
      <c r="C66" s="4">
        <v>1.69</v>
      </c>
      <c r="D66" s="4">
        <v>13398</v>
      </c>
    </row>
    <row r="67" spans="1:4" x14ac:dyDescent="0.45">
      <c r="A67" s="27" t="s">
        <v>76</v>
      </c>
      <c r="B67" s="60">
        <v>0.99125159963603038</v>
      </c>
      <c r="C67" s="4">
        <v>1.41</v>
      </c>
      <c r="D67" s="4">
        <v>12583</v>
      </c>
    </row>
    <row r="68" spans="1:4" x14ac:dyDescent="0.45">
      <c r="A68" s="27" t="s">
        <v>97</v>
      </c>
      <c r="B68" s="60">
        <v>0.98517868501470929</v>
      </c>
      <c r="C68" s="4">
        <v>1.69</v>
      </c>
      <c r="D68" s="4">
        <v>5874</v>
      </c>
    </row>
    <row r="69" spans="1:4" x14ac:dyDescent="0.45">
      <c r="A69" s="27" t="s">
        <v>50</v>
      </c>
      <c r="B69" s="60">
        <v>0.99474749906855187</v>
      </c>
      <c r="C69" s="4">
        <v>1.43</v>
      </c>
      <c r="D69" s="4">
        <v>10465</v>
      </c>
    </row>
    <row r="70" spans="1:4" x14ac:dyDescent="0.45">
      <c r="A70" s="27" t="s">
        <v>98</v>
      </c>
      <c r="B70" s="60">
        <v>0.97447121929375458</v>
      </c>
      <c r="C70" s="4">
        <v>1.2</v>
      </c>
      <c r="D70" s="4">
        <v>14933</v>
      </c>
    </row>
    <row r="71" spans="1:4" x14ac:dyDescent="0.45">
      <c r="A71" s="27" t="s">
        <v>31</v>
      </c>
      <c r="B71" s="60">
        <v>1.3746969314864237</v>
      </c>
      <c r="C71" s="4">
        <v>1</v>
      </c>
      <c r="D71" s="4">
        <v>22944</v>
      </c>
    </row>
    <row r="72" spans="1:4" x14ac:dyDescent="0.45">
      <c r="A72" s="27" t="s">
        <v>103</v>
      </c>
      <c r="B72" s="60">
        <v>0.99227950564116318</v>
      </c>
      <c r="C72" s="4">
        <v>1</v>
      </c>
      <c r="D72" s="4">
        <v>16800</v>
      </c>
    </row>
    <row r="73" spans="1:4" x14ac:dyDescent="0.45">
      <c r="A73" s="27" t="s">
        <v>102</v>
      </c>
      <c r="B73" s="60">
        <v>0.98965138504950401</v>
      </c>
      <c r="C73" s="4">
        <v>1.96</v>
      </c>
      <c r="D73" s="4">
        <v>13375</v>
      </c>
    </row>
    <row r="74" spans="1:4" x14ac:dyDescent="0.45">
      <c r="A74" s="27" t="s">
        <v>62</v>
      </c>
      <c r="B74" s="60">
        <v>0.98431415785057397</v>
      </c>
      <c r="C74" s="4">
        <v>1.88</v>
      </c>
      <c r="D74" s="4">
        <v>6713</v>
      </c>
    </row>
    <row r="75" spans="1:4" x14ac:dyDescent="0.45">
      <c r="A75" s="27" t="s">
        <v>63</v>
      </c>
      <c r="B75" s="60">
        <v>1.0000711644714353</v>
      </c>
      <c r="C75" s="4">
        <v>1.7</v>
      </c>
      <c r="D75" s="4">
        <v>5536</v>
      </c>
    </row>
    <row r="76" spans="1:4" x14ac:dyDescent="0.45">
      <c r="A76" s="27" t="s">
        <v>54</v>
      </c>
      <c r="B76" s="60">
        <v>1.5235119940509623</v>
      </c>
      <c r="C76" s="4">
        <v>2.1</v>
      </c>
      <c r="D76" s="4">
        <v>445</v>
      </c>
    </row>
    <row r="77" spans="1:4" x14ac:dyDescent="0.45">
      <c r="A77" s="27" t="s">
        <v>109</v>
      </c>
      <c r="B77" s="60">
        <v>0.98572675602045612</v>
      </c>
      <c r="C77" s="4">
        <v>1</v>
      </c>
      <c r="D77" s="4">
        <v>11358</v>
      </c>
    </row>
    <row r="78" spans="1:4" x14ac:dyDescent="0.45">
      <c r="A78" s="27" t="s">
        <v>108</v>
      </c>
      <c r="B78" s="60">
        <v>0.98298443195903951</v>
      </c>
      <c r="C78" s="4">
        <v>1.77</v>
      </c>
      <c r="D78" s="4">
        <v>10696</v>
      </c>
    </row>
    <row r="79" spans="1:4" x14ac:dyDescent="0.45">
      <c r="A79" s="27" t="s">
        <v>64</v>
      </c>
      <c r="B79" s="60">
        <v>0.98390271376643323</v>
      </c>
      <c r="C79" s="4">
        <v>1.98</v>
      </c>
      <c r="D79" s="4">
        <v>5530</v>
      </c>
    </row>
  </sheetData>
  <autoFilter ref="A1:D1" xr:uid="{11C59707-66D3-41EB-B39C-767E27D6A4DC}">
    <sortState xmlns:xlrd2="http://schemas.microsoft.com/office/spreadsheetml/2017/richdata2" ref="A2:D79">
      <sortCondition ref="A1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47FB-D56F-4055-8B47-69C4BCAD236C}">
  <dimension ref="A1:P89"/>
  <sheetViews>
    <sheetView workbookViewId="0">
      <pane xSplit="2" ySplit="3" topLeftCell="C4" activePane="bottomRight" state="frozen"/>
      <selection activeCell="L18" sqref="L18"/>
      <selection pane="topRight" activeCell="L18" sqref="L18"/>
      <selection pane="bottomLeft" activeCell="L18" sqref="L18"/>
      <selection pane="bottomRight" activeCell="L18" sqref="L18"/>
    </sheetView>
  </sheetViews>
  <sheetFormatPr defaultRowHeight="14.25" x14ac:dyDescent="0.45"/>
  <cols>
    <col min="1" max="1" width="9.53125" bestFit="1" customWidth="1"/>
    <col min="2" max="2" width="18.9296875" customWidth="1"/>
    <col min="3" max="3" width="13.06640625" customWidth="1"/>
    <col min="4" max="4" width="13.53125" customWidth="1"/>
    <col min="5" max="5" width="12.33203125" bestFit="1" customWidth="1"/>
    <col min="6" max="6" width="13.59765625" customWidth="1"/>
    <col min="7" max="8" width="13.06640625" customWidth="1"/>
  </cols>
  <sheetData>
    <row r="1" spans="1:16" ht="15" customHeight="1" x14ac:dyDescent="0.45">
      <c r="A1" s="50" t="s">
        <v>0</v>
      </c>
      <c r="B1" s="50" t="s">
        <v>1</v>
      </c>
      <c r="C1" s="51" t="s">
        <v>110</v>
      </c>
      <c r="D1" s="52"/>
      <c r="E1" s="53"/>
      <c r="F1" s="41" t="s">
        <v>119</v>
      </c>
      <c r="G1" s="41" t="s">
        <v>2</v>
      </c>
      <c r="H1" s="41" t="s">
        <v>114</v>
      </c>
      <c r="I1" s="48" t="s">
        <v>3</v>
      </c>
      <c r="J1" s="42" t="s">
        <v>4</v>
      </c>
      <c r="K1" s="41" t="s">
        <v>120</v>
      </c>
      <c r="N1" t="s">
        <v>5</v>
      </c>
      <c r="O1" t="s">
        <v>6</v>
      </c>
    </row>
    <row r="2" spans="1:16" ht="21" customHeight="1" x14ac:dyDescent="0.45">
      <c r="A2" s="50"/>
      <c r="B2" s="50"/>
      <c r="C2" s="44" t="s">
        <v>7</v>
      </c>
      <c r="D2" s="46" t="s">
        <v>8</v>
      </c>
      <c r="E2" s="46" t="s">
        <v>9</v>
      </c>
      <c r="F2" s="41"/>
      <c r="G2" s="41"/>
      <c r="H2" s="41"/>
      <c r="I2" s="48"/>
      <c r="J2" s="42"/>
      <c r="K2" s="41"/>
      <c r="M2" s="1" t="s">
        <v>10</v>
      </c>
      <c r="N2" s="2">
        <v>1.2</v>
      </c>
      <c r="O2" s="3">
        <v>0.3</v>
      </c>
    </row>
    <row r="3" spans="1:16" x14ac:dyDescent="0.45">
      <c r="A3" s="50"/>
      <c r="B3" s="50"/>
      <c r="C3" s="45"/>
      <c r="D3" s="47"/>
      <c r="E3" s="47"/>
      <c r="F3" s="41"/>
      <c r="G3" s="41"/>
      <c r="H3" s="41"/>
      <c r="I3" s="48"/>
      <c r="J3" s="43"/>
      <c r="K3" s="41"/>
      <c r="M3" s="1" t="s">
        <v>11</v>
      </c>
      <c r="N3" s="2">
        <v>0.97</v>
      </c>
      <c r="O3" s="3">
        <v>0.6</v>
      </c>
    </row>
    <row r="4" spans="1:16" x14ac:dyDescent="0.45">
      <c r="A4" s="5" t="s">
        <v>12</v>
      </c>
      <c r="B4" s="6" t="s">
        <v>13</v>
      </c>
      <c r="C4" s="7">
        <v>8046503.5334877428</v>
      </c>
      <c r="D4" s="7">
        <v>649754</v>
      </c>
      <c r="E4" s="7">
        <f>C4+D4</f>
        <v>8696257.5334877428</v>
      </c>
      <c r="F4" s="7">
        <v>8768452.3594109211</v>
      </c>
      <c r="G4" s="8">
        <f>E4/F4</f>
        <v>0.99176652584013947</v>
      </c>
      <c r="H4" s="8" t="str">
        <f>IF(G4&lt;101%,"Toimetulev",IF(G4&gt;=110%,"Tulukas","Keskmiselt tulukas"))</f>
        <v>Toimetulev</v>
      </c>
      <c r="I4" s="8">
        <f t="shared" ref="I4:I36" si="0">IF(G4&gt;=N$2,O$2,IF(G4&lt;N$3,O$3,ROUNDUP(O$2+(N$2-G4)/P$4/100,2)))</f>
        <v>0.57999999999999996</v>
      </c>
      <c r="J4" s="17">
        <f>1-I4</f>
        <v>0.42000000000000004</v>
      </c>
      <c r="K4" s="7">
        <v>6363</v>
      </c>
      <c r="M4" t="s">
        <v>14</v>
      </c>
      <c r="N4" s="9">
        <f>N2-N3</f>
        <v>0.22999999999999998</v>
      </c>
      <c r="O4" s="2">
        <f>O3-O2</f>
        <v>0.3</v>
      </c>
      <c r="P4">
        <f>N4/O4/100</f>
        <v>7.6666666666666662E-3</v>
      </c>
    </row>
    <row r="5" spans="1:16" x14ac:dyDescent="0.45">
      <c r="A5" s="5" t="s">
        <v>12</v>
      </c>
      <c r="B5" s="6" t="s">
        <v>15</v>
      </c>
      <c r="C5" s="7">
        <v>31928945.056799509</v>
      </c>
      <c r="D5" s="7">
        <v>0</v>
      </c>
      <c r="E5" s="7">
        <f t="shared" ref="E5:E68" si="1">C5+D5</f>
        <v>31928945.056799509</v>
      </c>
      <c r="F5" s="7">
        <v>26512470.61136147</v>
      </c>
      <c r="G5" s="8">
        <f t="shared" ref="G5:G68" si="2">E5/F5</f>
        <v>1.2042991211508181</v>
      </c>
      <c r="H5" s="8" t="str">
        <f t="shared" ref="H5:H68" si="3">IF(G5&lt;101%,"Toimetulev",IF(G5&gt;=110%,"Tulukas","Keskmiselt tulukas"))</f>
        <v>Tulukas</v>
      </c>
      <c r="I5" s="8">
        <f t="shared" si="0"/>
        <v>0.3</v>
      </c>
      <c r="J5" s="17">
        <f t="shared" ref="J5:J68" si="4">1-I5</f>
        <v>0.7</v>
      </c>
      <c r="K5" s="7">
        <v>18471</v>
      </c>
    </row>
    <row r="6" spans="1:16" x14ac:dyDescent="0.45">
      <c r="A6" s="5" t="s">
        <v>12</v>
      </c>
      <c r="B6" s="6" t="s">
        <v>16</v>
      </c>
      <c r="C6" s="7">
        <v>12141219.968700957</v>
      </c>
      <c r="D6" s="7">
        <v>0</v>
      </c>
      <c r="E6" s="7">
        <f t="shared" si="1"/>
        <v>12141219.968700957</v>
      </c>
      <c r="F6" s="7">
        <v>11202611.236517485</v>
      </c>
      <c r="G6" s="8">
        <f t="shared" si="2"/>
        <v>1.0837848169830138</v>
      </c>
      <c r="H6" s="8" t="str">
        <f t="shared" si="3"/>
        <v>Keskmiselt tulukas</v>
      </c>
      <c r="I6" s="8">
        <f t="shared" si="0"/>
        <v>0.46</v>
      </c>
      <c r="J6" s="17">
        <f t="shared" si="4"/>
        <v>0.54</v>
      </c>
      <c r="K6" s="7">
        <v>7731</v>
      </c>
    </row>
    <row r="7" spans="1:16" x14ac:dyDescent="0.45">
      <c r="A7" s="5" t="s">
        <v>12</v>
      </c>
      <c r="B7" s="6" t="s">
        <v>17</v>
      </c>
      <c r="C7" s="7">
        <v>15184710.968926141</v>
      </c>
      <c r="D7" s="7">
        <v>0</v>
      </c>
      <c r="E7" s="7">
        <f t="shared" si="1"/>
        <v>15184710.968926141</v>
      </c>
      <c r="F7" s="7">
        <v>14048266.052686425</v>
      </c>
      <c r="G7" s="8">
        <f t="shared" si="2"/>
        <v>1.0808957427185397</v>
      </c>
      <c r="H7" s="8" t="str">
        <f t="shared" si="3"/>
        <v>Keskmiselt tulukas</v>
      </c>
      <c r="I7" s="8">
        <f t="shared" si="0"/>
        <v>0.46</v>
      </c>
      <c r="J7" s="17">
        <f t="shared" si="4"/>
        <v>0.54</v>
      </c>
      <c r="K7" s="7">
        <v>10482</v>
      </c>
    </row>
    <row r="8" spans="1:16" x14ac:dyDescent="0.45">
      <c r="A8" s="5" t="s">
        <v>12</v>
      </c>
      <c r="B8" s="6" t="s">
        <v>18</v>
      </c>
      <c r="C8" s="7">
        <v>11732299.516115092</v>
      </c>
      <c r="D8" s="7">
        <v>0</v>
      </c>
      <c r="E8" s="7">
        <f t="shared" si="1"/>
        <v>11732299.516115092</v>
      </c>
      <c r="F8" s="7">
        <v>11200523.76002669</v>
      </c>
      <c r="G8" s="8">
        <f t="shared" si="2"/>
        <v>1.0474777579586274</v>
      </c>
      <c r="H8" s="8" t="str">
        <f t="shared" si="3"/>
        <v>Keskmiselt tulukas</v>
      </c>
      <c r="I8" s="8">
        <f t="shared" si="0"/>
        <v>0.5</v>
      </c>
      <c r="J8" s="17">
        <f t="shared" si="4"/>
        <v>0.5</v>
      </c>
      <c r="K8" s="7">
        <v>7121</v>
      </c>
    </row>
    <row r="9" spans="1:16" x14ac:dyDescent="0.45">
      <c r="A9" s="5" t="s">
        <v>12</v>
      </c>
      <c r="B9" s="6" t="s">
        <v>19</v>
      </c>
      <c r="C9" s="7">
        <v>10511976.746948071</v>
      </c>
      <c r="D9" s="7">
        <v>1319880</v>
      </c>
      <c r="E9" s="7">
        <f t="shared" si="1"/>
        <v>11831856.746948071</v>
      </c>
      <c r="F9" s="7">
        <v>11978510.308116602</v>
      </c>
      <c r="G9" s="8">
        <f t="shared" si="2"/>
        <v>0.98775694494588706</v>
      </c>
      <c r="H9" s="8" t="str">
        <f t="shared" si="3"/>
        <v>Toimetulev</v>
      </c>
      <c r="I9" s="8">
        <f t="shared" si="0"/>
        <v>0.57999999999999996</v>
      </c>
      <c r="J9" s="17">
        <f t="shared" si="4"/>
        <v>0.42000000000000004</v>
      </c>
      <c r="K9" s="7">
        <v>7798</v>
      </c>
    </row>
    <row r="10" spans="1:16" x14ac:dyDescent="0.45">
      <c r="A10" s="5" t="s">
        <v>12</v>
      </c>
      <c r="B10" s="6" t="s">
        <v>20</v>
      </c>
      <c r="C10" s="7">
        <v>9140335.3030196056</v>
      </c>
      <c r="D10" s="7">
        <v>349771</v>
      </c>
      <c r="E10" s="7">
        <f t="shared" si="1"/>
        <v>9490106.3030196056</v>
      </c>
      <c r="F10" s="7">
        <v>9528969.6342203673</v>
      </c>
      <c r="G10" s="8">
        <f t="shared" si="2"/>
        <v>0.9959215599700102</v>
      </c>
      <c r="H10" s="8" t="str">
        <f t="shared" si="3"/>
        <v>Toimetulev</v>
      </c>
      <c r="I10" s="8">
        <f t="shared" si="0"/>
        <v>0.57000000000000006</v>
      </c>
      <c r="J10" s="17">
        <f t="shared" si="4"/>
        <v>0.42999999999999994</v>
      </c>
      <c r="K10" s="7">
        <v>6583</v>
      </c>
      <c r="M10" s="4" t="s">
        <v>21</v>
      </c>
      <c r="N10" s="4" t="s">
        <v>22</v>
      </c>
    </row>
    <row r="11" spans="1:16" x14ac:dyDescent="0.45">
      <c r="A11" s="5" t="s">
        <v>12</v>
      </c>
      <c r="B11" s="6" t="s">
        <v>23</v>
      </c>
      <c r="C11" s="7">
        <v>2356377.9181375983</v>
      </c>
      <c r="D11" s="7">
        <v>509908</v>
      </c>
      <c r="E11" s="7">
        <f t="shared" si="1"/>
        <v>2866285.9181375983</v>
      </c>
      <c r="F11" s="7">
        <v>2922942.3144722143</v>
      </c>
      <c r="G11" s="8">
        <f t="shared" si="2"/>
        <v>0.98061665601332737</v>
      </c>
      <c r="H11" s="8" t="str">
        <f t="shared" si="3"/>
        <v>Toimetulev</v>
      </c>
      <c r="I11" s="8">
        <f t="shared" si="0"/>
        <v>0.59</v>
      </c>
      <c r="J11" s="17">
        <f t="shared" si="4"/>
        <v>0.41000000000000003</v>
      </c>
      <c r="K11" s="7">
        <v>2441</v>
      </c>
      <c r="M11" s="10">
        <v>0.3</v>
      </c>
      <c r="N11" s="11">
        <f>COUNTIF(I$4:I$82,"=30%")</f>
        <v>4</v>
      </c>
    </row>
    <row r="12" spans="1:16" x14ac:dyDescent="0.45">
      <c r="A12" s="5" t="s">
        <v>12</v>
      </c>
      <c r="B12" s="6" t="s">
        <v>24</v>
      </c>
      <c r="C12" s="7">
        <v>17745802.483311877</v>
      </c>
      <c r="D12" s="7">
        <v>948211</v>
      </c>
      <c r="E12" s="7">
        <f t="shared" si="1"/>
        <v>18694013.483311877</v>
      </c>
      <c r="F12" s="7">
        <v>18799370.190719951</v>
      </c>
      <c r="G12" s="8">
        <f t="shared" si="2"/>
        <v>0.99439573207297749</v>
      </c>
      <c r="H12" s="8" t="str">
        <f t="shared" si="3"/>
        <v>Toimetulev</v>
      </c>
      <c r="I12" s="8">
        <f t="shared" si="0"/>
        <v>0.57000000000000006</v>
      </c>
      <c r="J12" s="17">
        <f t="shared" si="4"/>
        <v>0.42999999999999994</v>
      </c>
      <c r="K12" s="7">
        <v>13820</v>
      </c>
      <c r="M12" s="10" t="s">
        <v>115</v>
      </c>
      <c r="N12" s="11">
        <f>COUNTIF(I$4:I$82,"&lt;40%")-N11</f>
        <v>2</v>
      </c>
    </row>
    <row r="13" spans="1:16" x14ac:dyDescent="0.45">
      <c r="A13" s="5" t="s">
        <v>12</v>
      </c>
      <c r="B13" s="6" t="s">
        <v>25</v>
      </c>
      <c r="C13" s="7">
        <v>19445033.141675726</v>
      </c>
      <c r="D13" s="7">
        <v>0</v>
      </c>
      <c r="E13" s="7">
        <f t="shared" si="1"/>
        <v>19445033.141675726</v>
      </c>
      <c r="F13" s="7">
        <v>18881207.42380273</v>
      </c>
      <c r="G13" s="8">
        <f t="shared" si="2"/>
        <v>1.0298617405771522</v>
      </c>
      <c r="H13" s="8" t="str">
        <f t="shared" si="3"/>
        <v>Keskmiselt tulukas</v>
      </c>
      <c r="I13" s="8">
        <f t="shared" si="0"/>
        <v>0.53</v>
      </c>
      <c r="J13" s="17">
        <f t="shared" si="4"/>
        <v>0.47</v>
      </c>
      <c r="K13" s="7">
        <v>16114</v>
      </c>
      <c r="M13" s="10" t="s">
        <v>116</v>
      </c>
      <c r="N13" s="11">
        <f>COUNTIF(I$4:I$82,"&gt;=40%")-N15-N14</f>
        <v>6</v>
      </c>
    </row>
    <row r="14" spans="1:16" x14ac:dyDescent="0.45">
      <c r="A14" s="5" t="s">
        <v>12</v>
      </c>
      <c r="B14" s="6" t="s">
        <v>26</v>
      </c>
      <c r="C14" s="7">
        <v>7893738.3242924744</v>
      </c>
      <c r="D14" s="7">
        <v>135264</v>
      </c>
      <c r="E14" s="7">
        <f t="shared" si="1"/>
        <v>8029002.3242924744</v>
      </c>
      <c r="F14" s="7">
        <v>8044031.3799244901</v>
      </c>
      <c r="G14" s="8">
        <f t="shared" si="2"/>
        <v>0.99813165129246961</v>
      </c>
      <c r="H14" s="8" t="str">
        <f t="shared" si="3"/>
        <v>Toimetulev</v>
      </c>
      <c r="I14" s="8">
        <f t="shared" si="0"/>
        <v>0.57000000000000006</v>
      </c>
      <c r="J14" s="17">
        <f t="shared" si="4"/>
        <v>0.42999999999999994</v>
      </c>
      <c r="K14" s="7">
        <v>5456</v>
      </c>
      <c r="M14" s="10" t="s">
        <v>117</v>
      </c>
      <c r="N14" s="11">
        <f>COUNTIF(I$4:I$82,"&gt;=50%")-N15</f>
        <v>59</v>
      </c>
    </row>
    <row r="15" spans="1:16" x14ac:dyDescent="0.45">
      <c r="A15" s="5" t="s">
        <v>12</v>
      </c>
      <c r="B15" s="6" t="s">
        <v>27</v>
      </c>
      <c r="C15" s="7">
        <v>43118263.581082597</v>
      </c>
      <c r="D15" s="7">
        <v>0</v>
      </c>
      <c r="E15" s="7">
        <f t="shared" si="1"/>
        <v>43118263.581082597</v>
      </c>
      <c r="F15" s="7">
        <v>37751724.684143886</v>
      </c>
      <c r="G15" s="8">
        <f t="shared" si="2"/>
        <v>1.1421534762143652</v>
      </c>
      <c r="H15" s="8" t="str">
        <f t="shared" si="3"/>
        <v>Tulukas</v>
      </c>
      <c r="I15" s="8">
        <f t="shared" si="0"/>
        <v>0.38</v>
      </c>
      <c r="J15" s="17">
        <f t="shared" si="4"/>
        <v>0.62</v>
      </c>
      <c r="K15" s="7">
        <v>24078</v>
      </c>
      <c r="M15" s="10">
        <v>0.6</v>
      </c>
      <c r="N15" s="11">
        <f>COUNTIF(I$4:I$82,"=60%")</f>
        <v>8</v>
      </c>
    </row>
    <row r="16" spans="1:16" x14ac:dyDescent="0.45">
      <c r="A16" s="5" t="s">
        <v>12</v>
      </c>
      <c r="B16" s="6" t="s">
        <v>28</v>
      </c>
      <c r="C16" s="7">
        <v>19687900.937638074</v>
      </c>
      <c r="D16" s="7">
        <v>0</v>
      </c>
      <c r="E16" s="7">
        <f t="shared" si="1"/>
        <v>19687900.937638074</v>
      </c>
      <c r="F16" s="7">
        <v>17778419.450527392</v>
      </c>
      <c r="G16" s="8">
        <f t="shared" si="2"/>
        <v>1.1074044569836066</v>
      </c>
      <c r="H16" s="8" t="str">
        <f t="shared" si="3"/>
        <v>Tulukas</v>
      </c>
      <c r="I16" s="8">
        <f t="shared" si="0"/>
        <v>0.43</v>
      </c>
      <c r="J16" s="17">
        <f t="shared" si="4"/>
        <v>0.57000000000000006</v>
      </c>
      <c r="K16" s="7">
        <v>12032</v>
      </c>
      <c r="M16" s="16"/>
      <c r="N16" s="4"/>
    </row>
    <row r="17" spans="1:14" x14ac:dyDescent="0.45">
      <c r="A17" s="5" t="s">
        <v>12</v>
      </c>
      <c r="B17" s="6" t="s">
        <v>29</v>
      </c>
      <c r="C17" s="7">
        <v>41594655.343820885</v>
      </c>
      <c r="D17" s="7">
        <v>0</v>
      </c>
      <c r="E17" s="7">
        <f t="shared" si="1"/>
        <v>41594655.343820885</v>
      </c>
      <c r="F17" s="7">
        <v>37637433.359655254</v>
      </c>
      <c r="G17" s="8">
        <f t="shared" si="2"/>
        <v>1.1051405909205143</v>
      </c>
      <c r="H17" s="8" t="str">
        <f t="shared" si="3"/>
        <v>Tulukas</v>
      </c>
      <c r="I17" s="8">
        <f t="shared" si="0"/>
        <v>0.43</v>
      </c>
      <c r="J17" s="17">
        <f t="shared" si="4"/>
        <v>0.57000000000000006</v>
      </c>
      <c r="K17" s="7">
        <v>26035</v>
      </c>
      <c r="M17" s="10" t="s">
        <v>9</v>
      </c>
      <c r="N17" s="11">
        <f>SUM(N11:N16)</f>
        <v>79</v>
      </c>
    </row>
    <row r="18" spans="1:14" x14ac:dyDescent="0.45">
      <c r="A18" s="5" t="s">
        <v>12</v>
      </c>
      <c r="B18" s="6" t="s">
        <v>30</v>
      </c>
      <c r="C18" s="7">
        <v>704882310.51403308</v>
      </c>
      <c r="D18" s="7">
        <v>0</v>
      </c>
      <c r="E18" s="7">
        <f t="shared" si="1"/>
        <v>704882310.51403308</v>
      </c>
      <c r="F18" s="7">
        <v>548846398.9266336</v>
      </c>
      <c r="G18" s="8">
        <f t="shared" si="2"/>
        <v>1.2842979600350031</v>
      </c>
      <c r="H18" s="8" t="str">
        <f t="shared" si="3"/>
        <v>Tulukas</v>
      </c>
      <c r="I18" s="8">
        <f t="shared" si="0"/>
        <v>0.3</v>
      </c>
      <c r="J18" s="17">
        <f t="shared" si="4"/>
        <v>0.7</v>
      </c>
      <c r="K18" s="7">
        <v>461602</v>
      </c>
    </row>
    <row r="19" spans="1:14" x14ac:dyDescent="0.45">
      <c r="A19" s="5" t="s">
        <v>12</v>
      </c>
      <c r="B19" s="6" t="s">
        <v>31</v>
      </c>
      <c r="C19" s="7">
        <v>42488036.516858205</v>
      </c>
      <c r="D19" s="7">
        <v>0</v>
      </c>
      <c r="E19" s="7">
        <f t="shared" si="1"/>
        <v>42488036.516858205</v>
      </c>
      <c r="F19" s="7">
        <v>30910732.09320176</v>
      </c>
      <c r="G19" s="8">
        <f t="shared" si="2"/>
        <v>1.3745399620024741</v>
      </c>
      <c r="H19" s="8" t="str">
        <f t="shared" si="3"/>
        <v>Tulukas</v>
      </c>
      <c r="I19" s="8">
        <f t="shared" si="0"/>
        <v>0.3</v>
      </c>
      <c r="J19" s="17">
        <f t="shared" si="4"/>
        <v>0.7</v>
      </c>
      <c r="K19" s="7">
        <v>22944</v>
      </c>
    </row>
    <row r="20" spans="1:14" x14ac:dyDescent="0.45">
      <c r="A20" s="5" t="s">
        <v>32</v>
      </c>
      <c r="B20" s="6" t="s">
        <v>33</v>
      </c>
      <c r="C20" s="7">
        <v>14174858.08701029</v>
      </c>
      <c r="D20" s="7">
        <v>0</v>
      </c>
      <c r="E20" s="7">
        <f t="shared" si="1"/>
        <v>14174858.08701029</v>
      </c>
      <c r="F20" s="7">
        <v>11273486.214128461</v>
      </c>
      <c r="G20" s="8">
        <f t="shared" si="2"/>
        <v>1.2573624358759312</v>
      </c>
      <c r="H20" s="8" t="str">
        <f t="shared" si="3"/>
        <v>Tulukas</v>
      </c>
      <c r="I20" s="8">
        <f t="shared" si="0"/>
        <v>0.3</v>
      </c>
      <c r="J20" s="17">
        <f t="shared" si="4"/>
        <v>0.7</v>
      </c>
      <c r="K20" s="7">
        <v>9778</v>
      </c>
    </row>
    <row r="21" spans="1:14" x14ac:dyDescent="0.45">
      <c r="A21" s="5" t="s">
        <v>34</v>
      </c>
      <c r="B21" s="6" t="s">
        <v>35</v>
      </c>
      <c r="C21" s="7">
        <v>5756296.7684247606</v>
      </c>
      <c r="D21" s="7">
        <v>15916</v>
      </c>
      <c r="E21" s="7">
        <f t="shared" si="1"/>
        <v>5772212.7684247606</v>
      </c>
      <c r="F21" s="7">
        <v>5773981.5174778514</v>
      </c>
      <c r="G21" s="8">
        <f t="shared" si="2"/>
        <v>0.99969366908298252</v>
      </c>
      <c r="H21" s="8" t="str">
        <f t="shared" si="3"/>
        <v>Toimetulev</v>
      </c>
      <c r="I21" s="8">
        <f t="shared" si="0"/>
        <v>0.57000000000000006</v>
      </c>
      <c r="J21" s="17">
        <f t="shared" si="4"/>
        <v>0.42999999999999994</v>
      </c>
      <c r="K21" s="7">
        <v>4588</v>
      </c>
    </row>
    <row r="22" spans="1:14" x14ac:dyDescent="0.45">
      <c r="A22" s="5" t="s">
        <v>34</v>
      </c>
      <c r="B22" s="6" t="s">
        <v>36</v>
      </c>
      <c r="C22" s="7">
        <v>13071342.265634092</v>
      </c>
      <c r="D22" s="7">
        <v>666661</v>
      </c>
      <c r="E22" s="7">
        <f t="shared" si="1"/>
        <v>13738003.265634092</v>
      </c>
      <c r="F22" s="7">
        <v>13812076.746942572</v>
      </c>
      <c r="G22" s="8">
        <f t="shared" si="2"/>
        <v>0.99463704968734135</v>
      </c>
      <c r="H22" s="8" t="str">
        <f t="shared" si="3"/>
        <v>Toimetulev</v>
      </c>
      <c r="I22" s="8">
        <f t="shared" si="0"/>
        <v>0.57000000000000006</v>
      </c>
      <c r="J22" s="17">
        <f t="shared" si="4"/>
        <v>0.42999999999999994</v>
      </c>
      <c r="K22" s="7">
        <v>11323</v>
      </c>
    </row>
    <row r="23" spans="1:14" x14ac:dyDescent="0.45">
      <c r="A23" s="5" t="s">
        <v>34</v>
      </c>
      <c r="B23" s="6" t="s">
        <v>37</v>
      </c>
      <c r="C23" s="7">
        <v>29523495.819614582</v>
      </c>
      <c r="D23" s="7">
        <v>7455427</v>
      </c>
      <c r="E23" s="7">
        <f t="shared" si="1"/>
        <v>36978922.819614582</v>
      </c>
      <c r="F23" s="7">
        <v>37807303.595901437</v>
      </c>
      <c r="G23" s="8">
        <f t="shared" si="2"/>
        <v>0.97808939814537166</v>
      </c>
      <c r="H23" s="8" t="str">
        <f t="shared" si="3"/>
        <v>Toimetulev</v>
      </c>
      <c r="I23" s="8">
        <f t="shared" si="0"/>
        <v>0.59</v>
      </c>
      <c r="J23" s="17">
        <f t="shared" si="4"/>
        <v>0.41000000000000003</v>
      </c>
      <c r="K23" s="7">
        <v>31540</v>
      </c>
    </row>
    <row r="24" spans="1:14" x14ac:dyDescent="0.45">
      <c r="A24" s="5" t="s">
        <v>34</v>
      </c>
      <c r="B24" s="6" t="s">
        <v>38</v>
      </c>
      <c r="C24" s="7">
        <v>8134179.5876694433</v>
      </c>
      <c r="D24" s="7">
        <v>1647782</v>
      </c>
      <c r="E24" s="7">
        <f t="shared" si="1"/>
        <v>9781961.5876694433</v>
      </c>
      <c r="F24" s="7">
        <v>9965048.7757835835</v>
      </c>
      <c r="G24" s="8">
        <f t="shared" si="2"/>
        <v>0.98162706553338031</v>
      </c>
      <c r="H24" s="8" t="str">
        <f t="shared" si="3"/>
        <v>Toimetulev</v>
      </c>
      <c r="I24" s="8">
        <f t="shared" si="0"/>
        <v>0.59</v>
      </c>
      <c r="J24" s="17">
        <f t="shared" si="4"/>
        <v>0.41000000000000003</v>
      </c>
      <c r="K24" s="7">
        <v>7998</v>
      </c>
    </row>
    <row r="25" spans="1:14" x14ac:dyDescent="0.45">
      <c r="A25" s="5" t="s">
        <v>34</v>
      </c>
      <c r="B25" s="6" t="s">
        <v>39</v>
      </c>
      <c r="C25" s="7">
        <v>42933168.635768011</v>
      </c>
      <c r="D25" s="7">
        <v>15405885</v>
      </c>
      <c r="E25" s="7">
        <f t="shared" si="1"/>
        <v>58339053.635768011</v>
      </c>
      <c r="F25" s="7">
        <v>60050818.872258492</v>
      </c>
      <c r="G25" s="8">
        <f t="shared" si="2"/>
        <v>0.9714947228258155</v>
      </c>
      <c r="H25" s="8" t="str">
        <f t="shared" si="3"/>
        <v>Toimetulev</v>
      </c>
      <c r="I25" s="8">
        <f t="shared" si="0"/>
        <v>0.6</v>
      </c>
      <c r="J25" s="17">
        <f t="shared" si="4"/>
        <v>0.4</v>
      </c>
      <c r="K25" s="7">
        <v>52058</v>
      </c>
    </row>
    <row r="26" spans="1:14" x14ac:dyDescent="0.45">
      <c r="A26" s="5" t="s">
        <v>34</v>
      </c>
      <c r="B26" s="6" t="s">
        <v>40</v>
      </c>
      <c r="C26" s="7">
        <v>4691462.0114411637</v>
      </c>
      <c r="D26" s="7">
        <v>1046380</v>
      </c>
      <c r="E26" s="7">
        <f t="shared" si="1"/>
        <v>5737842.0114411637</v>
      </c>
      <c r="F26" s="7">
        <v>5854106.9308011737</v>
      </c>
      <c r="G26" s="8">
        <f t="shared" si="2"/>
        <v>0.98013959759629843</v>
      </c>
      <c r="H26" s="8" t="str">
        <f t="shared" si="3"/>
        <v>Toimetulev</v>
      </c>
      <c r="I26" s="8">
        <f t="shared" si="0"/>
        <v>0.59</v>
      </c>
      <c r="J26" s="17">
        <f t="shared" si="4"/>
        <v>0.41000000000000003</v>
      </c>
      <c r="K26" s="7">
        <v>4783</v>
      </c>
    </row>
    <row r="27" spans="1:14" x14ac:dyDescent="0.45">
      <c r="A27" s="5" t="s">
        <v>34</v>
      </c>
      <c r="B27" s="6" t="s">
        <v>41</v>
      </c>
      <c r="C27" s="7">
        <v>10720038.399900768</v>
      </c>
      <c r="D27" s="7">
        <v>2440872</v>
      </c>
      <c r="E27" s="7">
        <f t="shared" si="1"/>
        <v>13160910.399900768</v>
      </c>
      <c r="F27" s="7">
        <v>13432118.544982012</v>
      </c>
      <c r="G27" s="8">
        <f t="shared" si="2"/>
        <v>0.97980898216666179</v>
      </c>
      <c r="H27" s="8" t="str">
        <f t="shared" si="3"/>
        <v>Toimetulev</v>
      </c>
      <c r="I27" s="8">
        <f t="shared" si="0"/>
        <v>0.59</v>
      </c>
      <c r="J27" s="17">
        <f t="shared" si="4"/>
        <v>0.41000000000000003</v>
      </c>
      <c r="K27" s="7">
        <v>11824</v>
      </c>
    </row>
    <row r="28" spans="1:14" x14ac:dyDescent="0.45">
      <c r="A28" s="5" t="s">
        <v>34</v>
      </c>
      <c r="B28" s="6" t="s">
        <v>42</v>
      </c>
      <c r="C28" s="7">
        <v>6029610.9600324268</v>
      </c>
      <c r="D28" s="7">
        <v>0</v>
      </c>
      <c r="E28" s="7">
        <f t="shared" si="1"/>
        <v>6029610.9600324268</v>
      </c>
      <c r="F28" s="7">
        <v>5708532.1634932738</v>
      </c>
      <c r="G28" s="8">
        <f t="shared" si="2"/>
        <v>1.0562454212998027</v>
      </c>
      <c r="H28" s="8" t="str">
        <f t="shared" si="3"/>
        <v>Keskmiselt tulukas</v>
      </c>
      <c r="I28" s="8">
        <f t="shared" si="0"/>
        <v>0.49</v>
      </c>
      <c r="J28" s="17">
        <f t="shared" si="4"/>
        <v>0.51</v>
      </c>
      <c r="K28" s="7">
        <v>4454</v>
      </c>
    </row>
    <row r="29" spans="1:14" x14ac:dyDescent="0.45">
      <c r="A29" s="5" t="s">
        <v>43</v>
      </c>
      <c r="B29" s="6" t="s">
        <v>44</v>
      </c>
      <c r="C29" s="7">
        <v>14512246.302694263</v>
      </c>
      <c r="D29" s="7">
        <v>1930743</v>
      </c>
      <c r="E29" s="7">
        <f t="shared" si="1"/>
        <v>16442989.302694263</v>
      </c>
      <c r="F29" s="7">
        <v>16657516.119783143</v>
      </c>
      <c r="G29" s="8">
        <f t="shared" si="2"/>
        <v>0.98712132015684506</v>
      </c>
      <c r="H29" s="8" t="str">
        <f t="shared" si="3"/>
        <v>Toimetulev</v>
      </c>
      <c r="I29" s="8">
        <f t="shared" si="0"/>
        <v>0.57999999999999996</v>
      </c>
      <c r="J29" s="17">
        <f t="shared" si="4"/>
        <v>0.42000000000000004</v>
      </c>
      <c r="K29" s="7">
        <v>12824</v>
      </c>
    </row>
    <row r="30" spans="1:14" x14ac:dyDescent="0.45">
      <c r="A30" s="5" t="s">
        <v>43</v>
      </c>
      <c r="B30" s="6" t="s">
        <v>45</v>
      </c>
      <c r="C30" s="7">
        <v>5150846.3830720792</v>
      </c>
      <c r="D30" s="7">
        <v>1018349</v>
      </c>
      <c r="E30" s="7">
        <f t="shared" si="1"/>
        <v>6169195.3830720792</v>
      </c>
      <c r="F30" s="7">
        <v>6282345.1452123672</v>
      </c>
      <c r="G30" s="8">
        <f t="shared" si="2"/>
        <v>0.98198924772120855</v>
      </c>
      <c r="H30" s="8" t="str">
        <f t="shared" si="3"/>
        <v>Toimetulev</v>
      </c>
      <c r="I30" s="8">
        <f t="shared" si="0"/>
        <v>0.59</v>
      </c>
      <c r="J30" s="17">
        <f t="shared" si="4"/>
        <v>0.41000000000000003</v>
      </c>
      <c r="K30" s="7">
        <v>5145</v>
      </c>
    </row>
    <row r="31" spans="1:14" x14ac:dyDescent="0.45">
      <c r="A31" s="5" t="s">
        <v>43</v>
      </c>
      <c r="B31" s="6" t="s">
        <v>46</v>
      </c>
      <c r="C31" s="7">
        <v>10693736.204758674</v>
      </c>
      <c r="D31" s="7">
        <v>1532007</v>
      </c>
      <c r="E31" s="7">
        <f t="shared" si="1"/>
        <v>12225743.204758674</v>
      </c>
      <c r="F31" s="7">
        <v>12395965.802963382</v>
      </c>
      <c r="G31" s="8">
        <f t="shared" si="2"/>
        <v>0.98626790353325966</v>
      </c>
      <c r="H31" s="8" t="str">
        <f t="shared" si="3"/>
        <v>Toimetulev</v>
      </c>
      <c r="I31" s="8">
        <f t="shared" si="0"/>
        <v>0.57999999999999996</v>
      </c>
      <c r="J31" s="17">
        <f t="shared" si="4"/>
        <v>0.42000000000000004</v>
      </c>
      <c r="K31" s="7">
        <v>9178</v>
      </c>
    </row>
    <row r="32" spans="1:14" x14ac:dyDescent="0.45">
      <c r="A32" s="5" t="s">
        <v>47</v>
      </c>
      <c r="B32" s="6" t="s">
        <v>48</v>
      </c>
      <c r="C32" s="7">
        <v>10247929.814163003</v>
      </c>
      <c r="D32" s="7">
        <v>1660183</v>
      </c>
      <c r="E32" s="7">
        <f t="shared" si="1"/>
        <v>11908112.814163003</v>
      </c>
      <c r="F32" s="7">
        <v>12092577.206287544</v>
      </c>
      <c r="G32" s="8">
        <f t="shared" si="2"/>
        <v>0.98474565107356693</v>
      </c>
      <c r="H32" s="8" t="str">
        <f t="shared" si="3"/>
        <v>Toimetulev</v>
      </c>
      <c r="I32" s="8">
        <f t="shared" si="0"/>
        <v>0.59</v>
      </c>
      <c r="J32" s="17">
        <f t="shared" si="4"/>
        <v>0.41000000000000003</v>
      </c>
      <c r="K32" s="7">
        <v>8512</v>
      </c>
    </row>
    <row r="33" spans="1:12" x14ac:dyDescent="0.45">
      <c r="A33" s="5" t="s">
        <v>47</v>
      </c>
      <c r="B33" s="6" t="s">
        <v>49</v>
      </c>
      <c r="C33" s="7">
        <v>12432464.160151225</v>
      </c>
      <c r="D33" s="7">
        <v>408498</v>
      </c>
      <c r="E33" s="7">
        <f t="shared" si="1"/>
        <v>12840962.160151225</v>
      </c>
      <c r="F33" s="7">
        <v>12886351.201074719</v>
      </c>
      <c r="G33" s="8">
        <f t="shared" si="2"/>
        <v>0.99647774298439817</v>
      </c>
      <c r="H33" s="8" t="str">
        <f t="shared" si="3"/>
        <v>Toimetulev</v>
      </c>
      <c r="I33" s="8">
        <f t="shared" si="0"/>
        <v>0.57000000000000006</v>
      </c>
      <c r="J33" s="17">
        <f t="shared" si="4"/>
        <v>0.42999999999999994</v>
      </c>
      <c r="K33" s="7">
        <v>10254</v>
      </c>
    </row>
    <row r="34" spans="1:12" x14ac:dyDescent="0.45">
      <c r="A34" s="5" t="s">
        <v>47</v>
      </c>
      <c r="B34" s="6" t="s">
        <v>50</v>
      </c>
      <c r="C34" s="7">
        <v>12422616.985383272</v>
      </c>
      <c r="D34" s="7">
        <v>987588</v>
      </c>
      <c r="E34" s="7">
        <f t="shared" si="1"/>
        <v>13410204.985383272</v>
      </c>
      <c r="F34" s="7">
        <v>13519936.708873082</v>
      </c>
      <c r="G34" s="8">
        <f t="shared" si="2"/>
        <v>0.9918837102678304</v>
      </c>
      <c r="H34" s="8" t="str">
        <f t="shared" si="3"/>
        <v>Toimetulev</v>
      </c>
      <c r="I34" s="8">
        <f t="shared" si="0"/>
        <v>0.57999999999999996</v>
      </c>
      <c r="J34" s="17">
        <f t="shared" si="4"/>
        <v>0.42000000000000004</v>
      </c>
      <c r="K34" s="7">
        <v>10465</v>
      </c>
    </row>
    <row r="35" spans="1:12" x14ac:dyDescent="0.45">
      <c r="A35" s="5" t="s">
        <v>51</v>
      </c>
      <c r="B35" s="6" t="s">
        <v>52</v>
      </c>
      <c r="C35" s="7">
        <v>14747529.232256863</v>
      </c>
      <c r="D35" s="7">
        <v>863584</v>
      </c>
      <c r="E35" s="7">
        <f t="shared" si="1"/>
        <v>15611113.232256863</v>
      </c>
      <c r="F35" s="7">
        <v>15707067.173285179</v>
      </c>
      <c r="G35" s="8">
        <f t="shared" si="2"/>
        <v>0.99389103389132283</v>
      </c>
      <c r="H35" s="8" t="str">
        <f t="shared" si="3"/>
        <v>Toimetulev</v>
      </c>
      <c r="I35" s="8">
        <f t="shared" si="0"/>
        <v>0.57000000000000006</v>
      </c>
      <c r="J35" s="17">
        <f t="shared" si="4"/>
        <v>0.42999999999999994</v>
      </c>
      <c r="K35" s="7">
        <v>12822</v>
      </c>
    </row>
    <row r="36" spans="1:12" x14ac:dyDescent="0.45">
      <c r="A36" s="5" t="s">
        <v>51</v>
      </c>
      <c r="B36" s="6" t="s">
        <v>53</v>
      </c>
      <c r="C36" s="7">
        <v>8597856.5200537983</v>
      </c>
      <c r="D36" s="7">
        <v>1245613</v>
      </c>
      <c r="E36" s="7">
        <f t="shared" si="1"/>
        <v>9843469.5200537983</v>
      </c>
      <c r="F36" s="7">
        <v>9981870.576407982</v>
      </c>
      <c r="G36" s="8">
        <f t="shared" si="2"/>
        <v>0.98613475747909485</v>
      </c>
      <c r="H36" s="8" t="str">
        <f t="shared" si="3"/>
        <v>Toimetulev</v>
      </c>
      <c r="I36" s="8">
        <f t="shared" si="0"/>
        <v>0.57999999999999996</v>
      </c>
      <c r="J36" s="17">
        <f t="shared" si="4"/>
        <v>0.42000000000000004</v>
      </c>
      <c r="K36" s="7">
        <v>7189</v>
      </c>
    </row>
    <row r="37" spans="1:12" x14ac:dyDescent="0.45">
      <c r="A37" s="5" t="s">
        <v>51</v>
      </c>
      <c r="B37" s="6" t="s">
        <v>54</v>
      </c>
      <c r="C37" s="7">
        <v>747419.43881063908</v>
      </c>
      <c r="D37" s="7">
        <v>0</v>
      </c>
      <c r="E37" s="7">
        <f t="shared" si="1"/>
        <v>747419.43881063908</v>
      </c>
      <c r="F37" s="7">
        <v>435671.90862455708</v>
      </c>
      <c r="G37" s="8">
        <f t="shared" si="2"/>
        <v>1.7155557290124306</v>
      </c>
      <c r="H37" s="8" t="str">
        <f t="shared" si="3"/>
        <v>Tulukas</v>
      </c>
      <c r="I37" s="12">
        <f>O$3</f>
        <v>0.6</v>
      </c>
      <c r="J37" s="17">
        <f t="shared" si="4"/>
        <v>0.4</v>
      </c>
      <c r="K37" s="7">
        <v>445</v>
      </c>
      <c r="L37" t="s">
        <v>55</v>
      </c>
    </row>
    <row r="38" spans="1:12" x14ac:dyDescent="0.45">
      <c r="A38" s="5" t="s">
        <v>56</v>
      </c>
      <c r="B38" s="6" t="s">
        <v>57</v>
      </c>
      <c r="C38" s="7">
        <v>5954057.6513287639</v>
      </c>
      <c r="D38" s="7">
        <v>0</v>
      </c>
      <c r="E38" s="7">
        <f t="shared" si="1"/>
        <v>5954057.6513287639</v>
      </c>
      <c r="F38" s="7">
        <v>5458709.5120695671</v>
      </c>
      <c r="G38" s="8">
        <f t="shared" si="2"/>
        <v>1.0907445501842421</v>
      </c>
      <c r="H38" s="8" t="str">
        <f t="shared" si="3"/>
        <v>Keskmiselt tulukas</v>
      </c>
      <c r="I38" s="8">
        <f t="shared" ref="I38:I49" si="5">IF(G38&gt;=N$2,O$2,IF(G38&lt;N$3,O$3,ROUNDUP(O$2+(N$2-G38)/P$4/100,2)))</f>
        <v>0.45</v>
      </c>
      <c r="J38" s="17">
        <f t="shared" si="4"/>
        <v>0.55000000000000004</v>
      </c>
      <c r="K38" s="7">
        <v>4269</v>
      </c>
    </row>
    <row r="39" spans="1:12" x14ac:dyDescent="0.45">
      <c r="A39" s="5" t="s">
        <v>56</v>
      </c>
      <c r="B39" s="6" t="s">
        <v>58</v>
      </c>
      <c r="C39" s="7">
        <v>5895593.256925853</v>
      </c>
      <c r="D39" s="7">
        <v>389955</v>
      </c>
      <c r="E39" s="7">
        <f t="shared" si="1"/>
        <v>6285548.256925853</v>
      </c>
      <c r="F39" s="7">
        <v>6328876.7573127402</v>
      </c>
      <c r="G39" s="8">
        <f t="shared" si="2"/>
        <v>0.9931538403972201</v>
      </c>
      <c r="H39" s="8" t="str">
        <f t="shared" si="3"/>
        <v>Toimetulev</v>
      </c>
      <c r="I39" s="8">
        <f t="shared" si="5"/>
        <v>0.57000000000000006</v>
      </c>
      <c r="J39" s="17">
        <f t="shared" si="4"/>
        <v>0.42999999999999994</v>
      </c>
      <c r="K39" s="7">
        <v>4762</v>
      </c>
    </row>
    <row r="40" spans="1:12" x14ac:dyDescent="0.45">
      <c r="A40" s="5" t="s">
        <v>56</v>
      </c>
      <c r="B40" s="6" t="s">
        <v>59</v>
      </c>
      <c r="C40" s="7">
        <v>6602125.1968931388</v>
      </c>
      <c r="D40" s="7">
        <v>694523</v>
      </c>
      <c r="E40" s="7">
        <f t="shared" si="1"/>
        <v>7296648.1968931388</v>
      </c>
      <c r="F40" s="7">
        <v>7373817.9427170726</v>
      </c>
      <c r="G40" s="8">
        <f t="shared" si="2"/>
        <v>0.98953462827216232</v>
      </c>
      <c r="H40" s="8" t="str">
        <f t="shared" si="3"/>
        <v>Toimetulev</v>
      </c>
      <c r="I40" s="8">
        <f t="shared" si="5"/>
        <v>0.57999999999999996</v>
      </c>
      <c r="J40" s="17">
        <f t="shared" si="4"/>
        <v>0.42000000000000004</v>
      </c>
      <c r="K40" s="7">
        <v>5605</v>
      </c>
    </row>
    <row r="41" spans="1:12" x14ac:dyDescent="0.45">
      <c r="A41" s="5" t="s">
        <v>56</v>
      </c>
      <c r="B41" s="6" t="s">
        <v>60</v>
      </c>
      <c r="C41" s="7">
        <v>17244598.380533766</v>
      </c>
      <c r="D41" s="7">
        <v>1662001</v>
      </c>
      <c r="E41" s="7">
        <f t="shared" si="1"/>
        <v>18906599.380533766</v>
      </c>
      <c r="F41" s="7">
        <v>19091266.221971616</v>
      </c>
      <c r="G41" s="8">
        <f t="shared" si="2"/>
        <v>0.99032715592089315</v>
      </c>
      <c r="H41" s="8" t="str">
        <f t="shared" si="3"/>
        <v>Toimetulev</v>
      </c>
      <c r="I41" s="8">
        <f t="shared" si="5"/>
        <v>0.57999999999999996</v>
      </c>
      <c r="J41" s="17">
        <f t="shared" si="4"/>
        <v>0.42000000000000004</v>
      </c>
      <c r="K41" s="7">
        <v>14939</v>
      </c>
    </row>
    <row r="42" spans="1:12" x14ac:dyDescent="0.45">
      <c r="A42" s="5" t="s">
        <v>56</v>
      </c>
      <c r="B42" s="6" t="s">
        <v>61</v>
      </c>
      <c r="C42" s="7">
        <v>11124852.573559182</v>
      </c>
      <c r="D42" s="7">
        <v>2915130</v>
      </c>
      <c r="E42" s="7">
        <f t="shared" si="1"/>
        <v>14039982.573559182</v>
      </c>
      <c r="F42" s="7">
        <v>14363885.767107112</v>
      </c>
      <c r="G42" s="8">
        <f t="shared" si="2"/>
        <v>0.97745016920911054</v>
      </c>
      <c r="H42" s="8" t="str">
        <f t="shared" si="3"/>
        <v>Toimetulev</v>
      </c>
      <c r="I42" s="8">
        <f t="shared" si="5"/>
        <v>0.6</v>
      </c>
      <c r="J42" s="17">
        <f t="shared" si="4"/>
        <v>0.4</v>
      </c>
      <c r="K42" s="7">
        <v>10432</v>
      </c>
    </row>
    <row r="43" spans="1:12" x14ac:dyDescent="0.45">
      <c r="A43" s="5" t="s">
        <v>56</v>
      </c>
      <c r="B43" s="6" t="s">
        <v>62</v>
      </c>
      <c r="C43" s="7">
        <v>7560766.8695483357</v>
      </c>
      <c r="D43" s="7">
        <v>1650170</v>
      </c>
      <c r="E43" s="7">
        <f t="shared" si="1"/>
        <v>9210936.8695483357</v>
      </c>
      <c r="F43" s="7">
        <v>9394288.7398273982</v>
      </c>
      <c r="G43" s="8">
        <f t="shared" si="2"/>
        <v>0.98048262350062376</v>
      </c>
      <c r="H43" s="8" t="str">
        <f t="shared" si="3"/>
        <v>Toimetulev</v>
      </c>
      <c r="I43" s="8">
        <f t="shared" si="5"/>
        <v>0.59</v>
      </c>
      <c r="J43" s="17">
        <f t="shared" si="4"/>
        <v>0.41000000000000003</v>
      </c>
      <c r="K43" s="7">
        <v>6713</v>
      </c>
    </row>
    <row r="44" spans="1:12" x14ac:dyDescent="0.45">
      <c r="A44" s="5" t="s">
        <v>56</v>
      </c>
      <c r="B44" s="6" t="s">
        <v>63</v>
      </c>
      <c r="C44" s="7">
        <v>5861933.2901150715</v>
      </c>
      <c r="D44" s="7">
        <v>999443</v>
      </c>
      <c r="E44" s="7">
        <f t="shared" si="1"/>
        <v>6861376.2901150715</v>
      </c>
      <c r="F44" s="7">
        <v>6972425.6144649293</v>
      </c>
      <c r="G44" s="8">
        <f t="shared" si="2"/>
        <v>0.98407307148326173</v>
      </c>
      <c r="H44" s="8" t="str">
        <f t="shared" si="3"/>
        <v>Toimetulev</v>
      </c>
      <c r="I44" s="8">
        <f t="shared" si="5"/>
        <v>0.59</v>
      </c>
      <c r="J44" s="17">
        <f t="shared" si="4"/>
        <v>0.41000000000000003</v>
      </c>
      <c r="K44" s="7">
        <v>5536</v>
      </c>
    </row>
    <row r="45" spans="1:12" x14ac:dyDescent="0.45">
      <c r="A45" s="5" t="s">
        <v>56</v>
      </c>
      <c r="B45" s="6" t="s">
        <v>64</v>
      </c>
      <c r="C45" s="7">
        <v>6144632.59499879</v>
      </c>
      <c r="D45" s="7">
        <v>1551089</v>
      </c>
      <c r="E45" s="7">
        <f t="shared" si="1"/>
        <v>7695721.59499879</v>
      </c>
      <c r="F45" s="7">
        <v>7868064.6673872694</v>
      </c>
      <c r="G45" s="8">
        <f t="shared" si="2"/>
        <v>0.978095874948406</v>
      </c>
      <c r="H45" s="8" t="str">
        <f t="shared" si="3"/>
        <v>Toimetulev</v>
      </c>
      <c r="I45" s="8">
        <f t="shared" si="5"/>
        <v>0.59</v>
      </c>
      <c r="J45" s="17">
        <f t="shared" si="4"/>
        <v>0.41000000000000003</v>
      </c>
      <c r="K45" s="7">
        <v>5530</v>
      </c>
    </row>
    <row r="46" spans="1:12" x14ac:dyDescent="0.45">
      <c r="A46" s="5" t="s">
        <v>65</v>
      </c>
      <c r="B46" s="6" t="s">
        <v>66</v>
      </c>
      <c r="C46" s="7">
        <v>5827439.0638994137</v>
      </c>
      <c r="D46" s="7">
        <v>632902</v>
      </c>
      <c r="E46" s="7">
        <f t="shared" si="1"/>
        <v>6460341.0638994137</v>
      </c>
      <c r="F46" s="7">
        <v>6530663.5227716053</v>
      </c>
      <c r="G46" s="8">
        <f t="shared" si="2"/>
        <v>0.98923195803504715</v>
      </c>
      <c r="H46" s="8" t="str">
        <f t="shared" si="3"/>
        <v>Toimetulev</v>
      </c>
      <c r="I46" s="8">
        <f t="shared" si="5"/>
        <v>0.57999999999999996</v>
      </c>
      <c r="J46" s="17">
        <f t="shared" si="4"/>
        <v>0.42000000000000004</v>
      </c>
      <c r="K46" s="7">
        <v>4750</v>
      </c>
    </row>
    <row r="47" spans="1:12" x14ac:dyDescent="0.45">
      <c r="A47" s="5" t="s">
        <v>65</v>
      </c>
      <c r="B47" s="6" t="s">
        <v>67</v>
      </c>
      <c r="C47" s="7">
        <v>14558196.868268114</v>
      </c>
      <c r="D47" s="7">
        <v>2178014</v>
      </c>
      <c r="E47" s="7">
        <f t="shared" si="1"/>
        <v>16736210.868268114</v>
      </c>
      <c r="F47" s="7">
        <v>16978212.969862357</v>
      </c>
      <c r="G47" s="8">
        <f t="shared" si="2"/>
        <v>0.98574631487873221</v>
      </c>
      <c r="H47" s="8" t="str">
        <f t="shared" si="3"/>
        <v>Toimetulev</v>
      </c>
      <c r="I47" s="8">
        <f t="shared" si="5"/>
        <v>0.57999999999999996</v>
      </c>
      <c r="J47" s="17">
        <f t="shared" si="4"/>
        <v>0.42000000000000004</v>
      </c>
      <c r="K47" s="7">
        <v>13183</v>
      </c>
    </row>
    <row r="48" spans="1:12" x14ac:dyDescent="0.45">
      <c r="A48" s="5" t="s">
        <v>65</v>
      </c>
      <c r="B48" s="6" t="s">
        <v>68</v>
      </c>
      <c r="C48" s="7">
        <v>6464137.477493003</v>
      </c>
      <c r="D48" s="7">
        <v>1116995</v>
      </c>
      <c r="E48" s="7">
        <f t="shared" si="1"/>
        <v>7581132.477493003</v>
      </c>
      <c r="F48" s="7">
        <v>7705243.5808273088</v>
      </c>
      <c r="G48" s="8">
        <f t="shared" si="2"/>
        <v>0.98389264375196039</v>
      </c>
      <c r="H48" s="8" t="str">
        <f t="shared" si="3"/>
        <v>Toimetulev</v>
      </c>
      <c r="I48" s="8">
        <f t="shared" si="5"/>
        <v>0.59</v>
      </c>
      <c r="J48" s="17">
        <f t="shared" si="4"/>
        <v>0.41000000000000003</v>
      </c>
      <c r="K48" s="7">
        <v>5870</v>
      </c>
    </row>
    <row r="49" spans="1:12" x14ac:dyDescent="0.45">
      <c r="A49" s="5" t="s">
        <v>69</v>
      </c>
      <c r="B49" s="6" t="s">
        <v>70</v>
      </c>
      <c r="C49" s="7">
        <v>5672807.6637303308</v>
      </c>
      <c r="D49" s="7">
        <v>899535</v>
      </c>
      <c r="E49" s="7">
        <f t="shared" si="1"/>
        <v>6572342.6637303308</v>
      </c>
      <c r="F49" s="7">
        <v>6672291.1963218655</v>
      </c>
      <c r="G49" s="8">
        <f t="shared" si="2"/>
        <v>0.98502035812726041</v>
      </c>
      <c r="H49" s="8" t="str">
        <f t="shared" si="3"/>
        <v>Toimetulev</v>
      </c>
      <c r="I49" s="8">
        <f t="shared" si="5"/>
        <v>0.59</v>
      </c>
      <c r="J49" s="17">
        <f t="shared" si="4"/>
        <v>0.41000000000000003</v>
      </c>
      <c r="K49" s="7">
        <v>4976</v>
      </c>
    </row>
    <row r="50" spans="1:12" x14ac:dyDescent="0.45">
      <c r="A50" s="5" t="s">
        <v>69</v>
      </c>
      <c r="B50" s="6" t="s">
        <v>71</v>
      </c>
      <c r="C50" s="7">
        <v>790114.50770458789</v>
      </c>
      <c r="D50" s="7">
        <v>0</v>
      </c>
      <c r="E50" s="7">
        <f t="shared" si="1"/>
        <v>790114.50770458789</v>
      </c>
      <c r="F50" s="7">
        <v>779229.65177525615</v>
      </c>
      <c r="G50" s="8">
        <f t="shared" si="2"/>
        <v>1.013968739388361</v>
      </c>
      <c r="H50" s="8" t="str">
        <f t="shared" si="3"/>
        <v>Keskmiselt tulukas</v>
      </c>
      <c r="I50" s="12">
        <f>O$3</f>
        <v>0.6</v>
      </c>
      <c r="J50" s="17">
        <f t="shared" si="4"/>
        <v>0.4</v>
      </c>
      <c r="K50" s="7">
        <v>671</v>
      </c>
      <c r="L50" t="s">
        <v>55</v>
      </c>
    </row>
    <row r="51" spans="1:12" x14ac:dyDescent="0.45">
      <c r="A51" s="5" t="s">
        <v>69</v>
      </c>
      <c r="B51" s="6" t="s">
        <v>72</v>
      </c>
      <c r="C51" s="7">
        <v>5767336.8176655667</v>
      </c>
      <c r="D51" s="7">
        <v>768221</v>
      </c>
      <c r="E51" s="7">
        <f t="shared" si="1"/>
        <v>6535557.8176655667</v>
      </c>
      <c r="F51" s="7">
        <v>6620915.8147015469</v>
      </c>
      <c r="G51" s="8">
        <f t="shared" si="2"/>
        <v>0.98710782625472371</v>
      </c>
      <c r="H51" s="8" t="str">
        <f t="shared" si="3"/>
        <v>Toimetulev</v>
      </c>
      <c r="I51" s="8">
        <f t="shared" ref="I51:I60" si="6">IF(G51&gt;=N$2,O$2,IF(G51&lt;N$3,O$3,ROUNDUP(O$2+(N$2-G51)/P$4/100,2)))</f>
        <v>0.57999999999999996</v>
      </c>
      <c r="J51" s="17">
        <f t="shared" si="4"/>
        <v>0.42000000000000004</v>
      </c>
      <c r="K51" s="7">
        <v>5090</v>
      </c>
    </row>
    <row r="52" spans="1:12" x14ac:dyDescent="0.45">
      <c r="A52" s="5" t="s">
        <v>69</v>
      </c>
      <c r="B52" s="6" t="s">
        <v>73</v>
      </c>
      <c r="C52" s="7">
        <v>8763352.9630645253</v>
      </c>
      <c r="D52" s="7">
        <v>1829891</v>
      </c>
      <c r="E52" s="7">
        <f t="shared" si="1"/>
        <v>10593243.963064525</v>
      </c>
      <c r="F52" s="7">
        <v>10796565.37961458</v>
      </c>
      <c r="G52" s="8">
        <f t="shared" si="2"/>
        <v>0.9811679539370961</v>
      </c>
      <c r="H52" s="8" t="str">
        <f t="shared" si="3"/>
        <v>Toimetulev</v>
      </c>
      <c r="I52" s="8">
        <f t="shared" si="6"/>
        <v>0.59</v>
      </c>
      <c r="J52" s="17">
        <f t="shared" si="4"/>
        <v>0.41000000000000003</v>
      </c>
      <c r="K52" s="7">
        <v>7847</v>
      </c>
    </row>
    <row r="53" spans="1:12" x14ac:dyDescent="0.45">
      <c r="A53" s="5" t="s">
        <v>69</v>
      </c>
      <c r="B53" s="6" t="s">
        <v>74</v>
      </c>
      <c r="C53" s="7">
        <v>58607756.778234124</v>
      </c>
      <c r="D53" s="7">
        <v>6756726</v>
      </c>
      <c r="E53" s="7">
        <f t="shared" si="1"/>
        <v>65364482.778234124</v>
      </c>
      <c r="F53" s="7">
        <v>66115229.98809237</v>
      </c>
      <c r="G53" s="8">
        <f t="shared" si="2"/>
        <v>0.98864486730223189</v>
      </c>
      <c r="H53" s="8" t="str">
        <f t="shared" si="3"/>
        <v>Toimetulev</v>
      </c>
      <c r="I53" s="8">
        <f t="shared" si="6"/>
        <v>0.57999999999999996</v>
      </c>
      <c r="J53" s="17">
        <f t="shared" si="4"/>
        <v>0.42000000000000004</v>
      </c>
      <c r="K53" s="7">
        <v>51777</v>
      </c>
    </row>
    <row r="54" spans="1:12" x14ac:dyDescent="0.45">
      <c r="A54" s="5" t="s">
        <v>69</v>
      </c>
      <c r="B54" s="6" t="s">
        <v>75</v>
      </c>
      <c r="C54" s="7">
        <v>5086900.2612213716</v>
      </c>
      <c r="D54" s="7">
        <v>493614</v>
      </c>
      <c r="E54" s="7">
        <f t="shared" si="1"/>
        <v>5580514.2612213716</v>
      </c>
      <c r="F54" s="7">
        <v>5635360.7978050411</v>
      </c>
      <c r="G54" s="8">
        <f t="shared" si="2"/>
        <v>0.99026743121664329</v>
      </c>
      <c r="H54" s="8" t="str">
        <f t="shared" si="3"/>
        <v>Toimetulev</v>
      </c>
      <c r="I54" s="8">
        <f t="shared" si="6"/>
        <v>0.57999999999999996</v>
      </c>
      <c r="J54" s="17">
        <f t="shared" si="4"/>
        <v>0.42000000000000004</v>
      </c>
      <c r="K54" s="7">
        <v>4290</v>
      </c>
    </row>
    <row r="55" spans="1:12" x14ac:dyDescent="0.45">
      <c r="A55" s="5" t="s">
        <v>69</v>
      </c>
      <c r="B55" s="6" t="s">
        <v>76</v>
      </c>
      <c r="C55" s="7">
        <v>14037212.647448443</v>
      </c>
      <c r="D55" s="7">
        <v>2959987</v>
      </c>
      <c r="E55" s="7">
        <f t="shared" si="1"/>
        <v>16997199.647448443</v>
      </c>
      <c r="F55" s="7">
        <v>17326087.292490907</v>
      </c>
      <c r="G55" s="8">
        <f t="shared" si="2"/>
        <v>0.98101777744216934</v>
      </c>
      <c r="H55" s="8" t="str">
        <f t="shared" si="3"/>
        <v>Toimetulev</v>
      </c>
      <c r="I55" s="8">
        <f t="shared" si="6"/>
        <v>0.59</v>
      </c>
      <c r="J55" s="17">
        <f t="shared" si="4"/>
        <v>0.41000000000000003</v>
      </c>
      <c r="K55" s="7">
        <v>12583</v>
      </c>
    </row>
    <row r="56" spans="1:12" x14ac:dyDescent="0.45">
      <c r="A56" s="5" t="s">
        <v>77</v>
      </c>
      <c r="B56" s="6" t="s">
        <v>78</v>
      </c>
      <c r="C56" s="7">
        <v>6561742.3753708471</v>
      </c>
      <c r="D56" s="7">
        <v>1081388</v>
      </c>
      <c r="E56" s="7">
        <f t="shared" si="1"/>
        <v>7643130.3753708471</v>
      </c>
      <c r="F56" s="7">
        <v>7763285.148587429</v>
      </c>
      <c r="G56" s="8">
        <f t="shared" si="2"/>
        <v>0.98452268969684253</v>
      </c>
      <c r="H56" s="8" t="str">
        <f t="shared" si="3"/>
        <v>Toimetulev</v>
      </c>
      <c r="I56" s="8">
        <f t="shared" si="6"/>
        <v>0.59</v>
      </c>
      <c r="J56" s="17">
        <f t="shared" si="4"/>
        <v>0.41000000000000003</v>
      </c>
      <c r="K56" s="7">
        <v>5378</v>
      </c>
    </row>
    <row r="57" spans="1:12" x14ac:dyDescent="0.45">
      <c r="A57" s="5" t="s">
        <v>77</v>
      </c>
      <c r="B57" s="6" t="s">
        <v>79</v>
      </c>
      <c r="C57" s="7">
        <v>10549474.963894663</v>
      </c>
      <c r="D57" s="7">
        <v>595217</v>
      </c>
      <c r="E57" s="7">
        <f t="shared" si="1"/>
        <v>11144691.963894663</v>
      </c>
      <c r="F57" s="7">
        <v>11210826.707446586</v>
      </c>
      <c r="G57" s="8">
        <f t="shared" si="2"/>
        <v>0.99410081475008494</v>
      </c>
      <c r="H57" s="8" t="str">
        <f t="shared" si="3"/>
        <v>Toimetulev</v>
      </c>
      <c r="I57" s="8">
        <f t="shared" si="6"/>
        <v>0.57000000000000006</v>
      </c>
      <c r="J57" s="17">
        <f t="shared" si="4"/>
        <v>0.42999999999999994</v>
      </c>
      <c r="K57" s="7">
        <v>7842</v>
      </c>
    </row>
    <row r="58" spans="1:12" x14ac:dyDescent="0.45">
      <c r="A58" s="5" t="s">
        <v>77</v>
      </c>
      <c r="B58" s="6" t="s">
        <v>80</v>
      </c>
      <c r="C58" s="7">
        <v>8781946.6642783396</v>
      </c>
      <c r="D58" s="7">
        <v>933322</v>
      </c>
      <c r="E58" s="7">
        <f t="shared" si="1"/>
        <v>9715268.6642783396</v>
      </c>
      <c r="F58" s="7">
        <v>9818971.0749836322</v>
      </c>
      <c r="G58" s="8">
        <f t="shared" si="2"/>
        <v>0.98943856643294315</v>
      </c>
      <c r="H58" s="8" t="str">
        <f t="shared" si="3"/>
        <v>Toimetulev</v>
      </c>
      <c r="I58" s="8">
        <f t="shared" si="6"/>
        <v>0.57999999999999996</v>
      </c>
      <c r="J58" s="17">
        <f t="shared" si="4"/>
        <v>0.42000000000000004</v>
      </c>
      <c r="K58" s="7">
        <v>7398</v>
      </c>
    </row>
    <row r="59" spans="1:12" x14ac:dyDescent="0.45">
      <c r="A59" s="5" t="s">
        <v>77</v>
      </c>
      <c r="B59" s="6" t="s">
        <v>81</v>
      </c>
      <c r="C59" s="7">
        <v>16620613.118208762</v>
      </c>
      <c r="D59" s="7">
        <v>1159650</v>
      </c>
      <c r="E59" s="7">
        <f t="shared" si="1"/>
        <v>17780263.118208762</v>
      </c>
      <c r="F59" s="7">
        <v>17909112.933898192</v>
      </c>
      <c r="G59" s="8">
        <f t="shared" si="2"/>
        <v>0.99280534908875673</v>
      </c>
      <c r="H59" s="8" t="str">
        <f t="shared" si="3"/>
        <v>Toimetulev</v>
      </c>
      <c r="I59" s="8">
        <f t="shared" si="6"/>
        <v>0.57999999999999996</v>
      </c>
      <c r="J59" s="17">
        <f t="shared" si="4"/>
        <v>0.42000000000000004</v>
      </c>
      <c r="K59" s="7">
        <v>13206</v>
      </c>
    </row>
    <row r="60" spans="1:12" x14ac:dyDescent="0.45">
      <c r="A60" s="5" t="s">
        <v>82</v>
      </c>
      <c r="B60" s="6" t="s">
        <v>83</v>
      </c>
      <c r="C60" s="7">
        <v>2967490.5499608582</v>
      </c>
      <c r="D60" s="7">
        <v>0</v>
      </c>
      <c r="E60" s="7">
        <f t="shared" si="1"/>
        <v>2967490.5499608582</v>
      </c>
      <c r="F60" s="7">
        <v>2489117.2058624774</v>
      </c>
      <c r="G60" s="8">
        <f t="shared" si="2"/>
        <v>1.1921859456725039</v>
      </c>
      <c r="H60" s="8" t="str">
        <f t="shared" si="3"/>
        <v>Tulukas</v>
      </c>
      <c r="I60" s="8">
        <f t="shared" si="6"/>
        <v>0.32</v>
      </c>
      <c r="J60" s="17">
        <f t="shared" si="4"/>
        <v>0.67999999999999994</v>
      </c>
      <c r="K60" s="7">
        <v>2092</v>
      </c>
    </row>
    <row r="61" spans="1:12" x14ac:dyDescent="0.45">
      <c r="A61" s="13" t="s">
        <v>82</v>
      </c>
      <c r="B61" s="6" t="s">
        <v>84</v>
      </c>
      <c r="C61" s="7">
        <v>227955.4056532543</v>
      </c>
      <c r="D61" s="7">
        <v>0</v>
      </c>
      <c r="E61" s="7">
        <f t="shared" si="1"/>
        <v>227955.4056532543</v>
      </c>
      <c r="F61" s="7">
        <v>169960.47511830708</v>
      </c>
      <c r="G61" s="8">
        <f t="shared" si="2"/>
        <v>1.3412259850096193</v>
      </c>
      <c r="H61" s="8" t="str">
        <f t="shared" si="3"/>
        <v>Tulukas</v>
      </c>
      <c r="I61" s="12">
        <f>O$3</f>
        <v>0.6</v>
      </c>
      <c r="J61" s="17">
        <f t="shared" si="4"/>
        <v>0.4</v>
      </c>
      <c r="K61" s="7">
        <v>163</v>
      </c>
      <c r="L61" t="s">
        <v>55</v>
      </c>
    </row>
    <row r="62" spans="1:12" x14ac:dyDescent="0.45">
      <c r="A62" s="13" t="s">
        <v>82</v>
      </c>
      <c r="B62" s="6" t="s">
        <v>85</v>
      </c>
      <c r="C62" s="7">
        <v>38499811.914489307</v>
      </c>
      <c r="D62" s="7">
        <v>1875679</v>
      </c>
      <c r="E62" s="7">
        <f t="shared" si="1"/>
        <v>40375490.914489307</v>
      </c>
      <c r="F62" s="7">
        <v>40583899.790538475</v>
      </c>
      <c r="G62" s="8">
        <f t="shared" si="2"/>
        <v>0.99486474002930203</v>
      </c>
      <c r="H62" s="8" t="str">
        <f t="shared" si="3"/>
        <v>Toimetulev</v>
      </c>
      <c r="I62" s="8">
        <f t="shared" ref="I62:I82" si="7">IF(G62&gt;=N$2,O$2,IF(G62&lt;N$3,O$3,ROUNDUP(O$2+(N$2-G62)/P$4/100,2)))</f>
        <v>0.57000000000000006</v>
      </c>
      <c r="J62" s="17">
        <f t="shared" si="4"/>
        <v>0.42999999999999994</v>
      </c>
      <c r="K62" s="7">
        <v>32075</v>
      </c>
    </row>
    <row r="63" spans="1:12" x14ac:dyDescent="0.45">
      <c r="A63" s="5" t="s">
        <v>86</v>
      </c>
      <c r="B63" s="6" t="s">
        <v>87</v>
      </c>
      <c r="C63" s="7">
        <v>16970703.213398945</v>
      </c>
      <c r="D63" s="7">
        <v>3328212</v>
      </c>
      <c r="E63" s="7">
        <f t="shared" si="1"/>
        <v>20298915.213398945</v>
      </c>
      <c r="F63" s="7">
        <v>20668715.992061596</v>
      </c>
      <c r="G63" s="8">
        <f t="shared" si="2"/>
        <v>0.98210818810395939</v>
      </c>
      <c r="H63" s="8" t="str">
        <f t="shared" si="3"/>
        <v>Toimetulev</v>
      </c>
      <c r="I63" s="8">
        <f t="shared" si="7"/>
        <v>0.59</v>
      </c>
      <c r="J63" s="17">
        <f t="shared" si="4"/>
        <v>0.41000000000000003</v>
      </c>
      <c r="K63" s="7">
        <v>14632</v>
      </c>
    </row>
    <row r="64" spans="1:12" x14ac:dyDescent="0.45">
      <c r="A64" s="5" t="s">
        <v>86</v>
      </c>
      <c r="B64" s="6" t="s">
        <v>88</v>
      </c>
      <c r="C64" s="7">
        <v>20630192.572148018</v>
      </c>
      <c r="D64" s="7">
        <v>504416</v>
      </c>
      <c r="E64" s="7">
        <f t="shared" si="1"/>
        <v>21134608.572148018</v>
      </c>
      <c r="F64" s="7">
        <v>21190654.994094275</v>
      </c>
      <c r="G64" s="8">
        <f t="shared" si="2"/>
        <v>0.9973551349893679</v>
      </c>
      <c r="H64" s="8" t="str">
        <f t="shared" si="3"/>
        <v>Toimetulev</v>
      </c>
      <c r="I64" s="8">
        <f t="shared" si="7"/>
        <v>0.57000000000000006</v>
      </c>
      <c r="J64" s="17">
        <f t="shared" si="4"/>
        <v>0.42999999999999994</v>
      </c>
      <c r="K64" s="7">
        <v>14095</v>
      </c>
    </row>
    <row r="65" spans="1:11" x14ac:dyDescent="0.45">
      <c r="A65" s="5" t="s">
        <v>86</v>
      </c>
      <c r="B65" s="6" t="s">
        <v>89</v>
      </c>
      <c r="C65" s="7">
        <v>8115933.5865787426</v>
      </c>
      <c r="D65" s="7">
        <v>1704441</v>
      </c>
      <c r="E65" s="7">
        <f t="shared" si="1"/>
        <v>9820374.5865787417</v>
      </c>
      <c r="F65" s="7">
        <v>10009756.673847986</v>
      </c>
      <c r="G65" s="8">
        <f t="shared" si="2"/>
        <v>0.98108025065543958</v>
      </c>
      <c r="H65" s="8" t="str">
        <f t="shared" si="3"/>
        <v>Toimetulev</v>
      </c>
      <c r="I65" s="8">
        <f t="shared" si="7"/>
        <v>0.59</v>
      </c>
      <c r="J65" s="17">
        <f t="shared" si="4"/>
        <v>0.41000000000000003</v>
      </c>
      <c r="K65" s="7">
        <v>6459</v>
      </c>
    </row>
    <row r="66" spans="1:11" x14ac:dyDescent="0.45">
      <c r="A66" s="5" t="s">
        <v>86</v>
      </c>
      <c r="B66" s="6" t="s">
        <v>90</v>
      </c>
      <c r="C66" s="7">
        <v>8444595.0372465514</v>
      </c>
      <c r="D66" s="7">
        <v>389389</v>
      </c>
      <c r="E66" s="7">
        <f t="shared" si="1"/>
        <v>8833984.0372465514</v>
      </c>
      <c r="F66" s="7">
        <v>8877249.1367747821</v>
      </c>
      <c r="G66" s="8">
        <f t="shared" si="2"/>
        <v>0.99512629432140176</v>
      </c>
      <c r="H66" s="8" t="str">
        <f t="shared" si="3"/>
        <v>Toimetulev</v>
      </c>
      <c r="I66" s="8">
        <f t="shared" si="7"/>
        <v>0.57000000000000006</v>
      </c>
      <c r="J66" s="17">
        <f t="shared" si="4"/>
        <v>0.42999999999999994</v>
      </c>
      <c r="K66" s="7">
        <v>6063</v>
      </c>
    </row>
    <row r="67" spans="1:11" x14ac:dyDescent="0.45">
      <c r="A67" s="5" t="s">
        <v>86</v>
      </c>
      <c r="B67" s="6" t="s">
        <v>91</v>
      </c>
      <c r="C67" s="7">
        <v>5884652.1668958236</v>
      </c>
      <c r="D67" s="7">
        <v>776929</v>
      </c>
      <c r="E67" s="7">
        <f t="shared" si="1"/>
        <v>6661581.1668958236</v>
      </c>
      <c r="F67" s="7">
        <v>6747906.4240478715</v>
      </c>
      <c r="G67" s="8">
        <f t="shared" si="2"/>
        <v>0.98720710517792509</v>
      </c>
      <c r="H67" s="8" t="str">
        <f t="shared" si="3"/>
        <v>Toimetulev</v>
      </c>
      <c r="I67" s="8">
        <f t="shared" si="7"/>
        <v>0.57999999999999996</v>
      </c>
      <c r="J67" s="17">
        <f t="shared" si="4"/>
        <v>0.42000000000000004</v>
      </c>
      <c r="K67" s="7">
        <v>4551</v>
      </c>
    </row>
    <row r="68" spans="1:11" x14ac:dyDescent="0.45">
      <c r="A68" s="5" t="s">
        <v>86</v>
      </c>
      <c r="B68" s="6" t="s">
        <v>92</v>
      </c>
      <c r="C68" s="7">
        <v>5683626.6227329243</v>
      </c>
      <c r="D68" s="7">
        <v>1255860</v>
      </c>
      <c r="E68" s="7">
        <f t="shared" si="1"/>
        <v>6939486.6227329243</v>
      </c>
      <c r="F68" s="7">
        <v>7079026.0751546612</v>
      </c>
      <c r="G68" s="8">
        <f t="shared" si="2"/>
        <v>0.98028832625557349</v>
      </c>
      <c r="H68" s="8" t="str">
        <f t="shared" si="3"/>
        <v>Toimetulev</v>
      </c>
      <c r="I68" s="8">
        <f t="shared" si="7"/>
        <v>0.59</v>
      </c>
      <c r="J68" s="17">
        <f t="shared" si="4"/>
        <v>0.41000000000000003</v>
      </c>
      <c r="K68" s="7">
        <v>5279</v>
      </c>
    </row>
    <row r="69" spans="1:11" x14ac:dyDescent="0.45">
      <c r="A69" s="5" t="s">
        <v>86</v>
      </c>
      <c r="B69" s="6" t="s">
        <v>93</v>
      </c>
      <c r="C69" s="7">
        <v>18377335.411268726</v>
      </c>
      <c r="D69" s="7">
        <v>2001347</v>
      </c>
      <c r="E69" s="7">
        <f t="shared" ref="E69:E82" si="8">C69+D69</f>
        <v>20378682.411268726</v>
      </c>
      <c r="F69" s="7">
        <v>20601054.605372857</v>
      </c>
      <c r="G69" s="8">
        <f t="shared" ref="G69:G83" si="9">E69/F69</f>
        <v>0.98920578589961428</v>
      </c>
      <c r="H69" s="8" t="str">
        <f t="shared" ref="H69:H82" si="10">IF(G69&lt;101%,"Toimetulev",IF(G69&gt;=110%,"Tulukas","Keskmiselt tulukas"))</f>
        <v>Toimetulev</v>
      </c>
      <c r="I69" s="8">
        <f t="shared" si="7"/>
        <v>0.57999999999999996</v>
      </c>
      <c r="J69" s="17">
        <f t="shared" ref="J69:J82" si="11">1-I69</f>
        <v>0.42000000000000004</v>
      </c>
      <c r="K69" s="7">
        <v>13398</v>
      </c>
    </row>
    <row r="70" spans="1:11" x14ac:dyDescent="0.45">
      <c r="A70" s="5" t="s">
        <v>86</v>
      </c>
      <c r="B70" s="6" t="s">
        <v>94</v>
      </c>
      <c r="C70" s="7">
        <v>132785886.72074842</v>
      </c>
      <c r="D70" s="7">
        <v>0</v>
      </c>
      <c r="E70" s="7">
        <f t="shared" si="8"/>
        <v>132785886.72074842</v>
      </c>
      <c r="F70" s="7">
        <v>126196814.56086862</v>
      </c>
      <c r="G70" s="8">
        <f t="shared" si="9"/>
        <v>1.0522126662452458</v>
      </c>
      <c r="H70" s="8" t="str">
        <f t="shared" si="10"/>
        <v>Keskmiselt tulukas</v>
      </c>
      <c r="I70" s="8">
        <f t="shared" si="7"/>
        <v>0.5</v>
      </c>
      <c r="J70" s="17">
        <f t="shared" si="11"/>
        <v>0.5</v>
      </c>
      <c r="K70" s="7">
        <v>98257</v>
      </c>
    </row>
    <row r="71" spans="1:11" x14ac:dyDescent="0.45">
      <c r="A71" s="5" t="s">
        <v>95</v>
      </c>
      <c r="B71" s="6" t="s">
        <v>96</v>
      </c>
      <c r="C71" s="7">
        <v>7596022.1923968857</v>
      </c>
      <c r="D71" s="7">
        <v>1046602</v>
      </c>
      <c r="E71" s="7">
        <f t="shared" si="8"/>
        <v>8642624.1923968866</v>
      </c>
      <c r="F71" s="7">
        <v>8758912.7480280753</v>
      </c>
      <c r="G71" s="8">
        <f t="shared" si="9"/>
        <v>0.9867234028952544</v>
      </c>
      <c r="H71" s="8" t="str">
        <f t="shared" si="10"/>
        <v>Toimetulev</v>
      </c>
      <c r="I71" s="8">
        <f t="shared" si="7"/>
        <v>0.57999999999999996</v>
      </c>
      <c r="J71" s="17">
        <f t="shared" si="11"/>
        <v>0.42000000000000004</v>
      </c>
      <c r="K71" s="7">
        <v>6316</v>
      </c>
    </row>
    <row r="72" spans="1:11" x14ac:dyDescent="0.45">
      <c r="A72" s="5" t="s">
        <v>95</v>
      </c>
      <c r="B72" s="6" t="s">
        <v>97</v>
      </c>
      <c r="C72" s="7">
        <v>6427127.686939219</v>
      </c>
      <c r="D72" s="7">
        <v>1196754</v>
      </c>
      <c r="E72" s="7">
        <f t="shared" si="8"/>
        <v>7623881.686939219</v>
      </c>
      <c r="F72" s="7">
        <v>7756854.6530471481</v>
      </c>
      <c r="G72" s="8">
        <f t="shared" si="9"/>
        <v>0.98285736009560354</v>
      </c>
      <c r="H72" s="8" t="str">
        <f t="shared" si="10"/>
        <v>Toimetulev</v>
      </c>
      <c r="I72" s="8">
        <f t="shared" si="7"/>
        <v>0.59</v>
      </c>
      <c r="J72" s="17">
        <f t="shared" si="11"/>
        <v>0.41000000000000003</v>
      </c>
      <c r="K72" s="7">
        <v>5874</v>
      </c>
    </row>
    <row r="73" spans="1:11" x14ac:dyDescent="0.45">
      <c r="A73" s="5" t="s">
        <v>95</v>
      </c>
      <c r="B73" s="6" t="s">
        <v>98</v>
      </c>
      <c r="C73" s="7">
        <v>13282910.037434634</v>
      </c>
      <c r="D73" s="7">
        <v>4508061</v>
      </c>
      <c r="E73" s="7">
        <f t="shared" si="8"/>
        <v>17790971.037434634</v>
      </c>
      <c r="F73" s="7">
        <v>18291867.036380868</v>
      </c>
      <c r="G73" s="8">
        <f t="shared" si="9"/>
        <v>0.97261646403016178</v>
      </c>
      <c r="H73" s="8" t="str">
        <f t="shared" si="10"/>
        <v>Toimetulev</v>
      </c>
      <c r="I73" s="8">
        <f t="shared" si="7"/>
        <v>0.6</v>
      </c>
      <c r="J73" s="17">
        <f t="shared" si="11"/>
        <v>0.4</v>
      </c>
      <c r="K73" s="7">
        <v>14933</v>
      </c>
    </row>
    <row r="74" spans="1:11" x14ac:dyDescent="0.45">
      <c r="A74" s="5" t="s">
        <v>99</v>
      </c>
      <c r="B74" s="6" t="s">
        <v>100</v>
      </c>
      <c r="C74" s="7">
        <v>7403795.508532444</v>
      </c>
      <c r="D74" s="7">
        <v>1768048</v>
      </c>
      <c r="E74" s="7">
        <f t="shared" si="8"/>
        <v>9171843.508532444</v>
      </c>
      <c r="F74" s="7">
        <v>9368293.1089905798</v>
      </c>
      <c r="G74" s="8">
        <f t="shared" si="9"/>
        <v>0.9790303742450579</v>
      </c>
      <c r="H74" s="8" t="str">
        <f t="shared" si="10"/>
        <v>Toimetulev</v>
      </c>
      <c r="I74" s="8">
        <f t="shared" si="7"/>
        <v>0.59</v>
      </c>
      <c r="J74" s="17">
        <f t="shared" si="11"/>
        <v>0.41000000000000003</v>
      </c>
      <c r="K74" s="7">
        <v>7097</v>
      </c>
    </row>
    <row r="75" spans="1:11" x14ac:dyDescent="0.45">
      <c r="A75" s="5" t="s">
        <v>99</v>
      </c>
      <c r="B75" s="6" t="s">
        <v>101</v>
      </c>
      <c r="C75" s="7">
        <v>8698368.6032925285</v>
      </c>
      <c r="D75" s="7">
        <v>1693481</v>
      </c>
      <c r="E75" s="7">
        <f t="shared" si="8"/>
        <v>10391849.603292529</v>
      </c>
      <c r="F75" s="7">
        <v>10580014.133501079</v>
      </c>
      <c r="G75" s="8">
        <f t="shared" si="9"/>
        <v>0.98221509651742933</v>
      </c>
      <c r="H75" s="8" t="str">
        <f t="shared" si="10"/>
        <v>Toimetulev</v>
      </c>
      <c r="I75" s="8">
        <f t="shared" si="7"/>
        <v>0.59</v>
      </c>
      <c r="J75" s="17">
        <f t="shared" si="11"/>
        <v>0.41000000000000003</v>
      </c>
      <c r="K75" s="7">
        <v>7621</v>
      </c>
    </row>
    <row r="76" spans="1:11" x14ac:dyDescent="0.45">
      <c r="A76" s="5" t="s">
        <v>99</v>
      </c>
      <c r="B76" s="6" t="s">
        <v>102</v>
      </c>
      <c r="C76" s="7">
        <v>15261502.321292508</v>
      </c>
      <c r="D76" s="7">
        <v>2596560</v>
      </c>
      <c r="E76" s="7">
        <f t="shared" si="8"/>
        <v>17858062.321292508</v>
      </c>
      <c r="F76" s="7">
        <v>18146568.692515317</v>
      </c>
      <c r="G76" s="8">
        <f t="shared" si="9"/>
        <v>0.98410132647601822</v>
      </c>
      <c r="H76" s="8" t="str">
        <f t="shared" si="10"/>
        <v>Toimetulev</v>
      </c>
      <c r="I76" s="8">
        <f t="shared" si="7"/>
        <v>0.59</v>
      </c>
      <c r="J76" s="17">
        <f t="shared" si="11"/>
        <v>0.41000000000000003</v>
      </c>
      <c r="K76" s="7">
        <v>13375</v>
      </c>
    </row>
    <row r="77" spans="1:11" x14ac:dyDescent="0.45">
      <c r="A77" s="5" t="s">
        <v>99</v>
      </c>
      <c r="B77" s="6" t="s">
        <v>103</v>
      </c>
      <c r="C77" s="7">
        <v>19261909.922077592</v>
      </c>
      <c r="D77" s="7">
        <v>2109934</v>
      </c>
      <c r="E77" s="7">
        <f t="shared" si="8"/>
        <v>21371843.922077592</v>
      </c>
      <c r="F77" s="7">
        <v>21606281.058598559</v>
      </c>
      <c r="G77" s="8">
        <f t="shared" si="9"/>
        <v>0.98914958405450948</v>
      </c>
      <c r="H77" s="8" t="str">
        <f t="shared" si="10"/>
        <v>Toimetulev</v>
      </c>
      <c r="I77" s="8">
        <f t="shared" si="7"/>
        <v>0.57999999999999996</v>
      </c>
      <c r="J77" s="17">
        <f t="shared" si="11"/>
        <v>0.42000000000000004</v>
      </c>
      <c r="K77" s="7">
        <v>16800</v>
      </c>
    </row>
    <row r="78" spans="1:11" x14ac:dyDescent="0.45">
      <c r="A78" s="5" t="s">
        <v>104</v>
      </c>
      <c r="B78" s="6" t="s">
        <v>105</v>
      </c>
      <c r="C78" s="7">
        <v>4263004.0728134234</v>
      </c>
      <c r="D78" s="7">
        <v>1122451</v>
      </c>
      <c r="E78" s="7">
        <f t="shared" si="8"/>
        <v>5385455.0728134234</v>
      </c>
      <c r="F78" s="7">
        <v>5510171.5375718465</v>
      </c>
      <c r="G78" s="8">
        <f t="shared" si="9"/>
        <v>0.97736613753164903</v>
      </c>
      <c r="H78" s="8" t="str">
        <f t="shared" si="10"/>
        <v>Toimetulev</v>
      </c>
      <c r="I78" s="8">
        <f t="shared" si="7"/>
        <v>0.6</v>
      </c>
      <c r="J78" s="17">
        <f t="shared" si="11"/>
        <v>0.4</v>
      </c>
      <c r="K78" s="7">
        <v>4226</v>
      </c>
    </row>
    <row r="79" spans="1:11" x14ac:dyDescent="0.45">
      <c r="A79" s="5" t="s">
        <v>104</v>
      </c>
      <c r="B79" s="6" t="s">
        <v>106</v>
      </c>
      <c r="C79" s="7">
        <v>5919853.1554650692</v>
      </c>
      <c r="D79" s="7">
        <v>257789</v>
      </c>
      <c r="E79" s="7">
        <f t="shared" si="8"/>
        <v>6177642.1554650692</v>
      </c>
      <c r="F79" s="7">
        <v>6206285.4174860762</v>
      </c>
      <c r="G79" s="8">
        <f t="shared" si="9"/>
        <v>0.99538479781475964</v>
      </c>
      <c r="H79" s="8" t="str">
        <f t="shared" si="10"/>
        <v>Toimetulev</v>
      </c>
      <c r="I79" s="8">
        <f t="shared" si="7"/>
        <v>0.57000000000000006</v>
      </c>
      <c r="J79" s="17">
        <f t="shared" si="11"/>
        <v>0.42999999999999994</v>
      </c>
      <c r="K79" s="7">
        <v>5001</v>
      </c>
    </row>
    <row r="80" spans="1:11" x14ac:dyDescent="0.45">
      <c r="A80" s="5" t="s">
        <v>104</v>
      </c>
      <c r="B80" s="6" t="s">
        <v>107</v>
      </c>
      <c r="C80" s="7">
        <v>3329933.2386241402</v>
      </c>
      <c r="D80" s="7">
        <v>559225</v>
      </c>
      <c r="E80" s="7">
        <f t="shared" si="8"/>
        <v>3889158.2386241402</v>
      </c>
      <c r="F80" s="7">
        <v>3951294.4160232586</v>
      </c>
      <c r="G80" s="8">
        <f t="shared" si="9"/>
        <v>0.98427447543591173</v>
      </c>
      <c r="H80" s="8" t="str">
        <f t="shared" si="10"/>
        <v>Toimetulev</v>
      </c>
      <c r="I80" s="8">
        <f t="shared" si="7"/>
        <v>0.59</v>
      </c>
      <c r="J80" s="17">
        <f t="shared" si="11"/>
        <v>0.41000000000000003</v>
      </c>
      <c r="K80" s="7">
        <v>3092</v>
      </c>
    </row>
    <row r="81" spans="1:11" x14ac:dyDescent="0.45">
      <c r="A81" s="5" t="s">
        <v>104</v>
      </c>
      <c r="B81" s="6" t="s">
        <v>108</v>
      </c>
      <c r="C81" s="7">
        <v>11285858.124564674</v>
      </c>
      <c r="D81" s="7">
        <v>3144448</v>
      </c>
      <c r="E81" s="7">
        <f t="shared" si="8"/>
        <v>14430306.124564674</v>
      </c>
      <c r="F81" s="7">
        <v>14779689.079403466</v>
      </c>
      <c r="G81" s="8">
        <f t="shared" si="9"/>
        <v>0.97636060183933904</v>
      </c>
      <c r="H81" s="8" t="str">
        <f t="shared" si="10"/>
        <v>Toimetulev</v>
      </c>
      <c r="I81" s="8">
        <f t="shared" si="7"/>
        <v>0.6</v>
      </c>
      <c r="J81" s="17">
        <f t="shared" si="11"/>
        <v>0.4</v>
      </c>
      <c r="K81" s="7">
        <v>10696</v>
      </c>
    </row>
    <row r="82" spans="1:11" x14ac:dyDescent="0.45">
      <c r="A82" s="5" t="s">
        <v>104</v>
      </c>
      <c r="B82" s="6" t="s">
        <v>109</v>
      </c>
      <c r="C82" s="7">
        <v>11741568.727312058</v>
      </c>
      <c r="D82" s="7">
        <v>2429710</v>
      </c>
      <c r="E82" s="7">
        <f t="shared" si="8"/>
        <v>14171278.727312058</v>
      </c>
      <c r="F82" s="7">
        <v>14441246.055498987</v>
      </c>
      <c r="G82" s="8">
        <f t="shared" si="9"/>
        <v>0.98130581480646328</v>
      </c>
      <c r="H82" s="8" t="str">
        <f t="shared" si="10"/>
        <v>Toimetulev</v>
      </c>
      <c r="I82" s="8">
        <f t="shared" si="7"/>
        <v>0.59</v>
      </c>
      <c r="J82" s="17">
        <f t="shared" si="11"/>
        <v>0.41000000000000003</v>
      </c>
      <c r="K82" s="7">
        <v>11358</v>
      </c>
    </row>
    <row r="83" spans="1:11" x14ac:dyDescent="0.45">
      <c r="A83" s="49" t="s">
        <v>9</v>
      </c>
      <c r="B83" s="49"/>
      <c r="C83" s="14">
        <f>SUM(C4:C82)</f>
        <v>1830022836.2079387</v>
      </c>
      <c r="D83" s="14">
        <f t="shared" ref="D83:E83" si="12">SUM(D4:D82)</f>
        <v>107775385</v>
      </c>
      <c r="E83" s="14">
        <f t="shared" si="12"/>
        <v>1937798221.2079387</v>
      </c>
      <c r="F83" s="14">
        <f>SUM(F4:F82)</f>
        <v>1751173804.1425259</v>
      </c>
      <c r="G83" s="15">
        <f t="shared" si="9"/>
        <v>1.1065710420198951</v>
      </c>
      <c r="H83" s="18"/>
      <c r="K83" s="14">
        <f>SUM(K4:K82)</f>
        <v>1370351</v>
      </c>
    </row>
    <row r="85" spans="1:11" x14ac:dyDescent="0.45">
      <c r="F85" t="s">
        <v>22</v>
      </c>
    </row>
    <row r="86" spans="1:11" x14ac:dyDescent="0.45">
      <c r="F86" t="s">
        <v>111</v>
      </c>
      <c r="G86">
        <f>COUNTIF(G4:G82,"&lt;101%")</f>
        <v>61</v>
      </c>
    </row>
    <row r="87" spans="1:11" x14ac:dyDescent="0.45">
      <c r="F87" t="s">
        <v>112</v>
      </c>
      <c r="G87">
        <f>COUNTIF(G4:G82,"&lt;110%")-G86</f>
        <v>8</v>
      </c>
    </row>
    <row r="88" spans="1:11" x14ac:dyDescent="0.45">
      <c r="F88" t="s">
        <v>113</v>
      </c>
      <c r="G88">
        <f>COUNTIF(G4:G82,"&gt;=110%")</f>
        <v>10</v>
      </c>
    </row>
    <row r="89" spans="1:11" x14ac:dyDescent="0.45">
      <c r="F89" t="s">
        <v>9</v>
      </c>
      <c r="G89">
        <f>SUM(G86:G88)</f>
        <v>79</v>
      </c>
    </row>
  </sheetData>
  <mergeCells count="13">
    <mergeCell ref="A83:B83"/>
    <mergeCell ref="A1:A3"/>
    <mergeCell ref="B1:B3"/>
    <mergeCell ref="C1:E1"/>
    <mergeCell ref="F1:F3"/>
    <mergeCell ref="K1:K3"/>
    <mergeCell ref="J1:J3"/>
    <mergeCell ref="C2:C3"/>
    <mergeCell ref="D2:D3"/>
    <mergeCell ref="E2:E3"/>
    <mergeCell ref="G1:G3"/>
    <mergeCell ref="I1:I3"/>
    <mergeCell ref="H1:H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793C-3A10-43F8-BA61-E4C4910EDBD6}">
  <dimension ref="A1:P89"/>
  <sheetViews>
    <sheetView workbookViewId="0">
      <pane xSplit="2" ySplit="3" topLeftCell="C76" activePane="bottomRight" state="frozen"/>
      <selection activeCell="L18" sqref="L18"/>
      <selection pane="topRight" activeCell="L18" sqref="L18"/>
      <selection pane="bottomLeft" activeCell="L18" sqref="L18"/>
      <selection pane="bottomRight" activeCell="L18" sqref="L18"/>
    </sheetView>
  </sheetViews>
  <sheetFormatPr defaultRowHeight="14.25" x14ac:dyDescent="0.45"/>
  <cols>
    <col min="1" max="1" width="9.53125" bestFit="1" customWidth="1"/>
    <col min="2" max="2" width="18.9296875" customWidth="1"/>
    <col min="3" max="3" width="13.06640625" customWidth="1"/>
    <col min="4" max="4" width="13.53125" customWidth="1"/>
    <col min="5" max="5" width="12.33203125" bestFit="1" customWidth="1"/>
    <col min="6" max="6" width="13.59765625" customWidth="1"/>
    <col min="7" max="8" width="13.06640625" customWidth="1"/>
  </cols>
  <sheetData>
    <row r="1" spans="1:16" ht="15" customHeight="1" x14ac:dyDescent="0.45">
      <c r="A1" s="50" t="s">
        <v>0</v>
      </c>
      <c r="B1" s="50" t="s">
        <v>1</v>
      </c>
      <c r="C1" s="51" t="s">
        <v>110</v>
      </c>
      <c r="D1" s="52"/>
      <c r="E1" s="53"/>
      <c r="F1" s="41" t="s">
        <v>119</v>
      </c>
      <c r="G1" s="41" t="s">
        <v>2</v>
      </c>
      <c r="H1" s="41" t="s">
        <v>114</v>
      </c>
      <c r="I1" s="48" t="s">
        <v>3</v>
      </c>
      <c r="J1" s="42" t="s">
        <v>4</v>
      </c>
      <c r="K1" s="41" t="s">
        <v>120</v>
      </c>
      <c r="N1" t="s">
        <v>5</v>
      </c>
      <c r="O1" t="s">
        <v>6</v>
      </c>
    </row>
    <row r="2" spans="1:16" ht="21" customHeight="1" x14ac:dyDescent="0.45">
      <c r="A2" s="50"/>
      <c r="B2" s="50"/>
      <c r="C2" s="44" t="s">
        <v>7</v>
      </c>
      <c r="D2" s="46" t="s">
        <v>8</v>
      </c>
      <c r="E2" s="46" t="s">
        <v>9</v>
      </c>
      <c r="F2" s="41"/>
      <c r="G2" s="41"/>
      <c r="H2" s="41"/>
      <c r="I2" s="48"/>
      <c r="J2" s="42"/>
      <c r="K2" s="41"/>
      <c r="M2" s="1" t="s">
        <v>10</v>
      </c>
      <c r="N2" s="2">
        <v>1.2</v>
      </c>
      <c r="O2" s="19">
        <v>0.4</v>
      </c>
    </row>
    <row r="3" spans="1:16" x14ac:dyDescent="0.45">
      <c r="A3" s="50"/>
      <c r="B3" s="50"/>
      <c r="C3" s="45"/>
      <c r="D3" s="47"/>
      <c r="E3" s="47"/>
      <c r="F3" s="41"/>
      <c r="G3" s="41"/>
      <c r="H3" s="41"/>
      <c r="I3" s="48"/>
      <c r="J3" s="43"/>
      <c r="K3" s="41"/>
      <c r="M3" s="1" t="s">
        <v>11</v>
      </c>
      <c r="N3" s="2">
        <v>0.97</v>
      </c>
      <c r="O3" s="19">
        <v>0.7</v>
      </c>
    </row>
    <row r="4" spans="1:16" x14ac:dyDescent="0.45">
      <c r="A4" s="5" t="s">
        <v>12</v>
      </c>
      <c r="B4" s="6" t="s">
        <v>13</v>
      </c>
      <c r="C4" s="7">
        <v>8046503.5334877428</v>
      </c>
      <c r="D4" s="7">
        <v>649754</v>
      </c>
      <c r="E4" s="7">
        <f>C4+D4</f>
        <v>8696257.5334877428</v>
      </c>
      <c r="F4" s="7">
        <v>8768452.3594109211</v>
      </c>
      <c r="G4" s="8">
        <f>E4/F4</f>
        <v>0.99176652584013947</v>
      </c>
      <c r="H4" s="8" t="str">
        <f>IF(G4&lt;101%,"Toimetulev",IF(G4&gt;=110%,"Tulukas","Keskmiselt tulukas"))</f>
        <v>Toimetulev</v>
      </c>
      <c r="I4" s="8">
        <f t="shared" ref="I4:I36" si="0">IF(G4&gt;=N$2,O$2,IF(G4&lt;N$3,O$3,ROUNDUP(O$2+(N$2-G4)/P$4/100,2)))</f>
        <v>0.68</v>
      </c>
      <c r="J4" s="17">
        <f>1-I4</f>
        <v>0.31999999999999995</v>
      </c>
      <c r="K4" s="7">
        <v>6363</v>
      </c>
      <c r="M4" t="s">
        <v>14</v>
      </c>
      <c r="N4" s="9">
        <f>N2-N3</f>
        <v>0.22999999999999998</v>
      </c>
      <c r="O4" s="2">
        <f>O3-O2</f>
        <v>0.29999999999999993</v>
      </c>
      <c r="P4">
        <f>N4/O4/100</f>
        <v>7.666666666666668E-3</v>
      </c>
    </row>
    <row r="5" spans="1:16" x14ac:dyDescent="0.45">
      <c r="A5" s="5" t="s">
        <v>12</v>
      </c>
      <c r="B5" s="6" t="s">
        <v>15</v>
      </c>
      <c r="C5" s="7">
        <v>31928945.056799509</v>
      </c>
      <c r="D5" s="7">
        <v>0</v>
      </c>
      <c r="E5" s="7">
        <f t="shared" ref="E5:E68" si="1">C5+D5</f>
        <v>31928945.056799509</v>
      </c>
      <c r="F5" s="7">
        <v>26512470.61136147</v>
      </c>
      <c r="G5" s="8">
        <f t="shared" ref="G5:G68" si="2">E5/F5</f>
        <v>1.2042991211508181</v>
      </c>
      <c r="H5" s="8" t="str">
        <f t="shared" ref="H5:H68" si="3">IF(G5&lt;101%,"Toimetulev",IF(G5&gt;=110%,"Tulukas","Keskmiselt tulukas"))</f>
        <v>Tulukas</v>
      </c>
      <c r="I5" s="8">
        <f t="shared" si="0"/>
        <v>0.4</v>
      </c>
      <c r="J5" s="17">
        <f t="shared" ref="J5:J68" si="4">1-I5</f>
        <v>0.6</v>
      </c>
      <c r="K5" s="7">
        <v>18471</v>
      </c>
    </row>
    <row r="6" spans="1:16" x14ac:dyDescent="0.45">
      <c r="A6" s="5" t="s">
        <v>12</v>
      </c>
      <c r="B6" s="6" t="s">
        <v>16</v>
      </c>
      <c r="C6" s="7">
        <v>12141219.968700957</v>
      </c>
      <c r="D6" s="7">
        <v>0</v>
      </c>
      <c r="E6" s="7">
        <f t="shared" si="1"/>
        <v>12141219.968700957</v>
      </c>
      <c r="F6" s="7">
        <v>11202611.236517485</v>
      </c>
      <c r="G6" s="8">
        <f t="shared" si="2"/>
        <v>1.0837848169830138</v>
      </c>
      <c r="H6" s="8" t="str">
        <f t="shared" si="3"/>
        <v>Keskmiselt tulukas</v>
      </c>
      <c r="I6" s="8">
        <f t="shared" si="0"/>
        <v>0.56000000000000005</v>
      </c>
      <c r="J6" s="17">
        <f t="shared" si="4"/>
        <v>0.43999999999999995</v>
      </c>
      <c r="K6" s="7">
        <v>7731</v>
      </c>
    </row>
    <row r="7" spans="1:16" x14ac:dyDescent="0.45">
      <c r="A7" s="5" t="s">
        <v>12</v>
      </c>
      <c r="B7" s="6" t="s">
        <v>17</v>
      </c>
      <c r="C7" s="7">
        <v>15184710.968926141</v>
      </c>
      <c r="D7" s="7">
        <v>0</v>
      </c>
      <c r="E7" s="7">
        <f t="shared" si="1"/>
        <v>15184710.968926141</v>
      </c>
      <c r="F7" s="7">
        <v>14048266.052686425</v>
      </c>
      <c r="G7" s="8">
        <f t="shared" si="2"/>
        <v>1.0808957427185397</v>
      </c>
      <c r="H7" s="8" t="str">
        <f t="shared" si="3"/>
        <v>Keskmiselt tulukas</v>
      </c>
      <c r="I7" s="8">
        <f t="shared" si="0"/>
        <v>0.56000000000000005</v>
      </c>
      <c r="J7" s="17">
        <f t="shared" si="4"/>
        <v>0.43999999999999995</v>
      </c>
      <c r="K7" s="7">
        <v>10482</v>
      </c>
    </row>
    <row r="8" spans="1:16" x14ac:dyDescent="0.45">
      <c r="A8" s="5" t="s">
        <v>12</v>
      </c>
      <c r="B8" s="6" t="s">
        <v>18</v>
      </c>
      <c r="C8" s="7">
        <v>11732299.516115092</v>
      </c>
      <c r="D8" s="7">
        <v>0</v>
      </c>
      <c r="E8" s="7">
        <f t="shared" si="1"/>
        <v>11732299.516115092</v>
      </c>
      <c r="F8" s="7">
        <v>11200523.76002669</v>
      </c>
      <c r="G8" s="8">
        <f t="shared" si="2"/>
        <v>1.0474777579586274</v>
      </c>
      <c r="H8" s="8" t="str">
        <f t="shared" si="3"/>
        <v>Keskmiselt tulukas</v>
      </c>
      <c r="I8" s="8">
        <f t="shared" si="0"/>
        <v>0.6</v>
      </c>
      <c r="J8" s="17">
        <f t="shared" si="4"/>
        <v>0.4</v>
      </c>
      <c r="K8" s="7">
        <v>7121</v>
      </c>
    </row>
    <row r="9" spans="1:16" x14ac:dyDescent="0.45">
      <c r="A9" s="5" t="s">
        <v>12</v>
      </c>
      <c r="B9" s="6" t="s">
        <v>19</v>
      </c>
      <c r="C9" s="7">
        <v>10511976.746948071</v>
      </c>
      <c r="D9" s="7">
        <v>1319880</v>
      </c>
      <c r="E9" s="7">
        <f t="shared" si="1"/>
        <v>11831856.746948071</v>
      </c>
      <c r="F9" s="7">
        <v>11978510.308116602</v>
      </c>
      <c r="G9" s="8">
        <f t="shared" si="2"/>
        <v>0.98775694494588706</v>
      </c>
      <c r="H9" s="8" t="str">
        <f t="shared" si="3"/>
        <v>Toimetulev</v>
      </c>
      <c r="I9" s="8">
        <f t="shared" si="0"/>
        <v>0.68</v>
      </c>
      <c r="J9" s="17">
        <f t="shared" si="4"/>
        <v>0.31999999999999995</v>
      </c>
      <c r="K9" s="7">
        <v>7798</v>
      </c>
    </row>
    <row r="10" spans="1:16" x14ac:dyDescent="0.45">
      <c r="A10" s="5" t="s">
        <v>12</v>
      </c>
      <c r="B10" s="6" t="s">
        <v>20</v>
      </c>
      <c r="C10" s="7">
        <v>9140335.3030196056</v>
      </c>
      <c r="D10" s="7">
        <v>349771</v>
      </c>
      <c r="E10" s="7">
        <f t="shared" si="1"/>
        <v>9490106.3030196056</v>
      </c>
      <c r="F10" s="7">
        <v>9528969.6342203673</v>
      </c>
      <c r="G10" s="8">
        <f t="shared" si="2"/>
        <v>0.9959215599700102</v>
      </c>
      <c r="H10" s="8" t="str">
        <f t="shared" si="3"/>
        <v>Toimetulev</v>
      </c>
      <c r="I10" s="8">
        <f t="shared" si="0"/>
        <v>0.67</v>
      </c>
      <c r="J10" s="17">
        <f t="shared" si="4"/>
        <v>0.32999999999999996</v>
      </c>
      <c r="K10" s="7">
        <v>6583</v>
      </c>
      <c r="M10" s="4" t="s">
        <v>21</v>
      </c>
      <c r="N10" s="4" t="s">
        <v>22</v>
      </c>
    </row>
    <row r="11" spans="1:16" x14ac:dyDescent="0.45">
      <c r="A11" s="5" t="s">
        <v>12</v>
      </c>
      <c r="B11" s="6" t="s">
        <v>23</v>
      </c>
      <c r="C11" s="7">
        <v>2356377.9181375983</v>
      </c>
      <c r="D11" s="7">
        <v>509908</v>
      </c>
      <c r="E11" s="7">
        <f t="shared" si="1"/>
        <v>2866285.9181375983</v>
      </c>
      <c r="F11" s="7">
        <v>2922942.3144722143</v>
      </c>
      <c r="G11" s="8">
        <f t="shared" si="2"/>
        <v>0.98061665601332737</v>
      </c>
      <c r="H11" s="8" t="str">
        <f t="shared" si="3"/>
        <v>Toimetulev</v>
      </c>
      <c r="I11" s="8">
        <f t="shared" si="0"/>
        <v>0.69000000000000006</v>
      </c>
      <c r="J11" s="17">
        <f t="shared" si="4"/>
        <v>0.30999999999999994</v>
      </c>
      <c r="K11" s="7">
        <v>2441</v>
      </c>
      <c r="M11" s="10">
        <v>0.4</v>
      </c>
      <c r="N11" s="11">
        <f>COUNTIF(I$4:I$82,"=40%")</f>
        <v>4</v>
      </c>
    </row>
    <row r="12" spans="1:16" x14ac:dyDescent="0.45">
      <c r="A12" s="5" t="s">
        <v>12</v>
      </c>
      <c r="B12" s="6" t="s">
        <v>24</v>
      </c>
      <c r="C12" s="7">
        <v>17745802.483311877</v>
      </c>
      <c r="D12" s="7">
        <v>948211</v>
      </c>
      <c r="E12" s="7">
        <f t="shared" si="1"/>
        <v>18694013.483311877</v>
      </c>
      <c r="F12" s="7">
        <v>18799370.190719951</v>
      </c>
      <c r="G12" s="8">
        <f t="shared" si="2"/>
        <v>0.99439573207297749</v>
      </c>
      <c r="H12" s="8" t="str">
        <f t="shared" si="3"/>
        <v>Toimetulev</v>
      </c>
      <c r="I12" s="8">
        <f t="shared" si="0"/>
        <v>0.67</v>
      </c>
      <c r="J12" s="17">
        <f t="shared" si="4"/>
        <v>0.32999999999999996</v>
      </c>
      <c r="K12" s="7">
        <v>13820</v>
      </c>
      <c r="M12" s="10" t="s">
        <v>116</v>
      </c>
      <c r="N12" s="11">
        <f>COUNTIF(I$4:I$82,"&lt;50%")-N11</f>
        <v>2</v>
      </c>
    </row>
    <row r="13" spans="1:16" x14ac:dyDescent="0.45">
      <c r="A13" s="5" t="s">
        <v>12</v>
      </c>
      <c r="B13" s="6" t="s">
        <v>25</v>
      </c>
      <c r="C13" s="7">
        <v>19445033.141675726</v>
      </c>
      <c r="D13" s="7">
        <v>0</v>
      </c>
      <c r="E13" s="7">
        <f t="shared" si="1"/>
        <v>19445033.141675726</v>
      </c>
      <c r="F13" s="7">
        <v>18881207.42380273</v>
      </c>
      <c r="G13" s="8">
        <f t="shared" si="2"/>
        <v>1.0298617405771522</v>
      </c>
      <c r="H13" s="8" t="str">
        <f t="shared" si="3"/>
        <v>Keskmiselt tulukas</v>
      </c>
      <c r="I13" s="8">
        <f t="shared" si="0"/>
        <v>0.63</v>
      </c>
      <c r="J13" s="17">
        <f t="shared" si="4"/>
        <v>0.37</v>
      </c>
      <c r="K13" s="7">
        <v>16114</v>
      </c>
      <c r="M13" s="10" t="s">
        <v>117</v>
      </c>
      <c r="N13" s="11">
        <f>COUNTIF(I$4:I$82,"&gt;=50%")-N15-N14</f>
        <v>6</v>
      </c>
    </row>
    <row r="14" spans="1:16" x14ac:dyDescent="0.45">
      <c r="A14" s="5" t="s">
        <v>12</v>
      </c>
      <c r="B14" s="6" t="s">
        <v>26</v>
      </c>
      <c r="C14" s="7">
        <v>7893738.3242924744</v>
      </c>
      <c r="D14" s="7">
        <v>135264</v>
      </c>
      <c r="E14" s="7">
        <f t="shared" si="1"/>
        <v>8029002.3242924744</v>
      </c>
      <c r="F14" s="7">
        <v>8044031.3799244901</v>
      </c>
      <c r="G14" s="8">
        <f t="shared" si="2"/>
        <v>0.99813165129246961</v>
      </c>
      <c r="H14" s="8" t="str">
        <f t="shared" si="3"/>
        <v>Toimetulev</v>
      </c>
      <c r="I14" s="8">
        <f t="shared" si="0"/>
        <v>0.67</v>
      </c>
      <c r="J14" s="17">
        <f t="shared" si="4"/>
        <v>0.32999999999999996</v>
      </c>
      <c r="K14" s="7">
        <v>5456</v>
      </c>
      <c r="M14" s="10" t="s">
        <v>118</v>
      </c>
      <c r="N14" s="11">
        <f>COUNTIF(I$4:I$82,"&gt;=60%")-N15</f>
        <v>59</v>
      </c>
    </row>
    <row r="15" spans="1:16" x14ac:dyDescent="0.45">
      <c r="A15" s="5" t="s">
        <v>12</v>
      </c>
      <c r="B15" s="6" t="s">
        <v>27</v>
      </c>
      <c r="C15" s="7">
        <v>43118263.581082597</v>
      </c>
      <c r="D15" s="7">
        <v>0</v>
      </c>
      <c r="E15" s="7">
        <f t="shared" si="1"/>
        <v>43118263.581082597</v>
      </c>
      <c r="F15" s="7">
        <v>37751724.684143886</v>
      </c>
      <c r="G15" s="8">
        <f t="shared" si="2"/>
        <v>1.1421534762143652</v>
      </c>
      <c r="H15" s="8" t="str">
        <f t="shared" si="3"/>
        <v>Tulukas</v>
      </c>
      <c r="I15" s="8">
        <f t="shared" si="0"/>
        <v>0.48</v>
      </c>
      <c r="J15" s="17">
        <f t="shared" si="4"/>
        <v>0.52</v>
      </c>
      <c r="K15" s="7">
        <v>24078</v>
      </c>
      <c r="M15" s="10">
        <v>0.7</v>
      </c>
      <c r="N15" s="11">
        <f>COUNTIF(I$4:I$82,"=70%")</f>
        <v>8</v>
      </c>
    </row>
    <row r="16" spans="1:16" x14ac:dyDescent="0.45">
      <c r="A16" s="5" t="s">
        <v>12</v>
      </c>
      <c r="B16" s="6" t="s">
        <v>28</v>
      </c>
      <c r="C16" s="7">
        <v>19687900.937638074</v>
      </c>
      <c r="D16" s="7">
        <v>0</v>
      </c>
      <c r="E16" s="7">
        <f t="shared" si="1"/>
        <v>19687900.937638074</v>
      </c>
      <c r="F16" s="7">
        <v>17778419.450527392</v>
      </c>
      <c r="G16" s="8">
        <f t="shared" si="2"/>
        <v>1.1074044569836066</v>
      </c>
      <c r="H16" s="8" t="str">
        <f t="shared" si="3"/>
        <v>Tulukas</v>
      </c>
      <c r="I16" s="8">
        <f t="shared" si="0"/>
        <v>0.53</v>
      </c>
      <c r="J16" s="17">
        <f t="shared" si="4"/>
        <v>0.47</v>
      </c>
      <c r="K16" s="7">
        <v>12032</v>
      </c>
      <c r="M16" s="16"/>
      <c r="N16" s="4"/>
    </row>
    <row r="17" spans="1:14" x14ac:dyDescent="0.45">
      <c r="A17" s="5" t="s">
        <v>12</v>
      </c>
      <c r="B17" s="6" t="s">
        <v>29</v>
      </c>
      <c r="C17" s="7">
        <v>41594655.343820885</v>
      </c>
      <c r="D17" s="7">
        <v>0</v>
      </c>
      <c r="E17" s="7">
        <f t="shared" si="1"/>
        <v>41594655.343820885</v>
      </c>
      <c r="F17" s="7">
        <v>37637433.359655254</v>
      </c>
      <c r="G17" s="8">
        <f t="shared" si="2"/>
        <v>1.1051405909205143</v>
      </c>
      <c r="H17" s="8" t="str">
        <f t="shared" si="3"/>
        <v>Tulukas</v>
      </c>
      <c r="I17" s="8">
        <f t="shared" si="0"/>
        <v>0.53</v>
      </c>
      <c r="J17" s="17">
        <f t="shared" si="4"/>
        <v>0.47</v>
      </c>
      <c r="K17" s="7">
        <v>26035</v>
      </c>
      <c r="M17" s="10" t="s">
        <v>9</v>
      </c>
      <c r="N17" s="11">
        <f>SUM(N11:N16)</f>
        <v>79</v>
      </c>
    </row>
    <row r="18" spans="1:14" x14ac:dyDescent="0.45">
      <c r="A18" s="5" t="s">
        <v>12</v>
      </c>
      <c r="B18" s="6" t="s">
        <v>30</v>
      </c>
      <c r="C18" s="7">
        <v>704882310.51403308</v>
      </c>
      <c r="D18" s="7">
        <v>0</v>
      </c>
      <c r="E18" s="7">
        <f t="shared" si="1"/>
        <v>704882310.51403308</v>
      </c>
      <c r="F18" s="7">
        <v>548846398.9266336</v>
      </c>
      <c r="G18" s="8">
        <f t="shared" si="2"/>
        <v>1.2842979600350031</v>
      </c>
      <c r="H18" s="8" t="str">
        <f t="shared" si="3"/>
        <v>Tulukas</v>
      </c>
      <c r="I18" s="8">
        <f t="shared" si="0"/>
        <v>0.4</v>
      </c>
      <c r="J18" s="17">
        <f t="shared" si="4"/>
        <v>0.6</v>
      </c>
      <c r="K18" s="7">
        <v>461602</v>
      </c>
    </row>
    <row r="19" spans="1:14" x14ac:dyDescent="0.45">
      <c r="A19" s="5" t="s">
        <v>12</v>
      </c>
      <c r="B19" s="6" t="s">
        <v>31</v>
      </c>
      <c r="C19" s="7">
        <v>42488036.516858205</v>
      </c>
      <c r="D19" s="7">
        <v>0</v>
      </c>
      <c r="E19" s="7">
        <f t="shared" si="1"/>
        <v>42488036.516858205</v>
      </c>
      <c r="F19" s="7">
        <v>30910732.09320176</v>
      </c>
      <c r="G19" s="8">
        <f t="shared" si="2"/>
        <v>1.3745399620024741</v>
      </c>
      <c r="H19" s="8" t="str">
        <f t="shared" si="3"/>
        <v>Tulukas</v>
      </c>
      <c r="I19" s="8">
        <f t="shared" si="0"/>
        <v>0.4</v>
      </c>
      <c r="J19" s="17">
        <f t="shared" si="4"/>
        <v>0.6</v>
      </c>
      <c r="K19" s="7">
        <v>22944</v>
      </c>
    </row>
    <row r="20" spans="1:14" x14ac:dyDescent="0.45">
      <c r="A20" s="5" t="s">
        <v>32</v>
      </c>
      <c r="B20" s="6" t="s">
        <v>33</v>
      </c>
      <c r="C20" s="7">
        <v>14174858.08701029</v>
      </c>
      <c r="D20" s="7">
        <v>0</v>
      </c>
      <c r="E20" s="7">
        <f t="shared" si="1"/>
        <v>14174858.08701029</v>
      </c>
      <c r="F20" s="7">
        <v>11273486.214128461</v>
      </c>
      <c r="G20" s="8">
        <f t="shared" si="2"/>
        <v>1.2573624358759312</v>
      </c>
      <c r="H20" s="8" t="str">
        <f t="shared" si="3"/>
        <v>Tulukas</v>
      </c>
      <c r="I20" s="8">
        <f t="shared" si="0"/>
        <v>0.4</v>
      </c>
      <c r="J20" s="17">
        <f t="shared" si="4"/>
        <v>0.6</v>
      </c>
      <c r="K20" s="7">
        <v>9778</v>
      </c>
    </row>
    <row r="21" spans="1:14" x14ac:dyDescent="0.45">
      <c r="A21" s="5" t="s">
        <v>34</v>
      </c>
      <c r="B21" s="6" t="s">
        <v>35</v>
      </c>
      <c r="C21" s="7">
        <v>5756296.7684247606</v>
      </c>
      <c r="D21" s="7">
        <v>15916</v>
      </c>
      <c r="E21" s="7">
        <f t="shared" si="1"/>
        <v>5772212.7684247606</v>
      </c>
      <c r="F21" s="7">
        <v>5773981.5174778514</v>
      </c>
      <c r="G21" s="8">
        <f t="shared" si="2"/>
        <v>0.99969366908298252</v>
      </c>
      <c r="H21" s="8" t="str">
        <f t="shared" si="3"/>
        <v>Toimetulev</v>
      </c>
      <c r="I21" s="8">
        <f t="shared" si="0"/>
        <v>0.67</v>
      </c>
      <c r="J21" s="17">
        <f t="shared" si="4"/>
        <v>0.32999999999999996</v>
      </c>
      <c r="K21" s="7">
        <v>4588</v>
      </c>
    </row>
    <row r="22" spans="1:14" x14ac:dyDescent="0.45">
      <c r="A22" s="5" t="s">
        <v>34</v>
      </c>
      <c r="B22" s="6" t="s">
        <v>36</v>
      </c>
      <c r="C22" s="7">
        <v>13071342.265634092</v>
      </c>
      <c r="D22" s="7">
        <v>666661</v>
      </c>
      <c r="E22" s="7">
        <f t="shared" si="1"/>
        <v>13738003.265634092</v>
      </c>
      <c r="F22" s="7">
        <v>13812076.746942572</v>
      </c>
      <c r="G22" s="8">
        <f t="shared" si="2"/>
        <v>0.99463704968734135</v>
      </c>
      <c r="H22" s="8" t="str">
        <f t="shared" si="3"/>
        <v>Toimetulev</v>
      </c>
      <c r="I22" s="8">
        <f t="shared" si="0"/>
        <v>0.67</v>
      </c>
      <c r="J22" s="17">
        <f t="shared" si="4"/>
        <v>0.32999999999999996</v>
      </c>
      <c r="K22" s="7">
        <v>11323</v>
      </c>
    </row>
    <row r="23" spans="1:14" x14ac:dyDescent="0.45">
      <c r="A23" s="5" t="s">
        <v>34</v>
      </c>
      <c r="B23" s="6" t="s">
        <v>37</v>
      </c>
      <c r="C23" s="7">
        <v>29523495.819614582</v>
      </c>
      <c r="D23" s="7">
        <v>7455427</v>
      </c>
      <c r="E23" s="7">
        <f t="shared" si="1"/>
        <v>36978922.819614582</v>
      </c>
      <c r="F23" s="7">
        <v>37807303.595901437</v>
      </c>
      <c r="G23" s="8">
        <f t="shared" si="2"/>
        <v>0.97808939814537166</v>
      </c>
      <c r="H23" s="8" t="str">
        <f t="shared" si="3"/>
        <v>Toimetulev</v>
      </c>
      <c r="I23" s="8">
        <f t="shared" si="0"/>
        <v>0.69000000000000006</v>
      </c>
      <c r="J23" s="17">
        <f t="shared" si="4"/>
        <v>0.30999999999999994</v>
      </c>
      <c r="K23" s="7">
        <v>31540</v>
      </c>
    </row>
    <row r="24" spans="1:14" x14ac:dyDescent="0.45">
      <c r="A24" s="5" t="s">
        <v>34</v>
      </c>
      <c r="B24" s="6" t="s">
        <v>38</v>
      </c>
      <c r="C24" s="7">
        <v>8134179.5876694433</v>
      </c>
      <c r="D24" s="7">
        <v>1647782</v>
      </c>
      <c r="E24" s="7">
        <f t="shared" si="1"/>
        <v>9781961.5876694433</v>
      </c>
      <c r="F24" s="7">
        <v>9965048.7757835835</v>
      </c>
      <c r="G24" s="8">
        <f t="shared" si="2"/>
        <v>0.98162706553338031</v>
      </c>
      <c r="H24" s="8" t="str">
        <f t="shared" si="3"/>
        <v>Toimetulev</v>
      </c>
      <c r="I24" s="8">
        <f t="shared" si="0"/>
        <v>0.69000000000000006</v>
      </c>
      <c r="J24" s="17">
        <f t="shared" si="4"/>
        <v>0.30999999999999994</v>
      </c>
      <c r="K24" s="7">
        <v>7998</v>
      </c>
    </row>
    <row r="25" spans="1:14" x14ac:dyDescent="0.45">
      <c r="A25" s="5" t="s">
        <v>34</v>
      </c>
      <c r="B25" s="6" t="s">
        <v>39</v>
      </c>
      <c r="C25" s="7">
        <v>42933168.635768011</v>
      </c>
      <c r="D25" s="7">
        <v>15405885</v>
      </c>
      <c r="E25" s="7">
        <f t="shared" si="1"/>
        <v>58339053.635768011</v>
      </c>
      <c r="F25" s="7">
        <v>60050818.872258492</v>
      </c>
      <c r="G25" s="8">
        <f t="shared" si="2"/>
        <v>0.9714947228258155</v>
      </c>
      <c r="H25" s="8" t="str">
        <f t="shared" si="3"/>
        <v>Toimetulev</v>
      </c>
      <c r="I25" s="8">
        <f t="shared" si="0"/>
        <v>0.7</v>
      </c>
      <c r="J25" s="17">
        <f t="shared" si="4"/>
        <v>0.30000000000000004</v>
      </c>
      <c r="K25" s="7">
        <v>52058</v>
      </c>
    </row>
    <row r="26" spans="1:14" x14ac:dyDescent="0.45">
      <c r="A26" s="5" t="s">
        <v>34</v>
      </c>
      <c r="B26" s="6" t="s">
        <v>40</v>
      </c>
      <c r="C26" s="7">
        <v>4691462.0114411637</v>
      </c>
      <c r="D26" s="7">
        <v>1046380</v>
      </c>
      <c r="E26" s="7">
        <f t="shared" si="1"/>
        <v>5737842.0114411637</v>
      </c>
      <c r="F26" s="7">
        <v>5854106.9308011737</v>
      </c>
      <c r="G26" s="8">
        <f t="shared" si="2"/>
        <v>0.98013959759629843</v>
      </c>
      <c r="H26" s="8" t="str">
        <f t="shared" si="3"/>
        <v>Toimetulev</v>
      </c>
      <c r="I26" s="8">
        <f t="shared" si="0"/>
        <v>0.69000000000000006</v>
      </c>
      <c r="J26" s="17">
        <f t="shared" si="4"/>
        <v>0.30999999999999994</v>
      </c>
      <c r="K26" s="7">
        <v>4783</v>
      </c>
    </row>
    <row r="27" spans="1:14" x14ac:dyDescent="0.45">
      <c r="A27" s="5" t="s">
        <v>34</v>
      </c>
      <c r="B27" s="6" t="s">
        <v>41</v>
      </c>
      <c r="C27" s="7">
        <v>10720038.399900768</v>
      </c>
      <c r="D27" s="7">
        <v>2440872</v>
      </c>
      <c r="E27" s="7">
        <f t="shared" si="1"/>
        <v>13160910.399900768</v>
      </c>
      <c r="F27" s="7">
        <v>13432118.544982012</v>
      </c>
      <c r="G27" s="8">
        <f t="shared" si="2"/>
        <v>0.97980898216666179</v>
      </c>
      <c r="H27" s="8" t="str">
        <f t="shared" si="3"/>
        <v>Toimetulev</v>
      </c>
      <c r="I27" s="8">
        <f t="shared" si="0"/>
        <v>0.69000000000000006</v>
      </c>
      <c r="J27" s="17">
        <f t="shared" si="4"/>
        <v>0.30999999999999994</v>
      </c>
      <c r="K27" s="7">
        <v>11824</v>
      </c>
    </row>
    <row r="28" spans="1:14" x14ac:dyDescent="0.45">
      <c r="A28" s="5" t="s">
        <v>34</v>
      </c>
      <c r="B28" s="6" t="s">
        <v>42</v>
      </c>
      <c r="C28" s="7">
        <v>6029610.9600324268</v>
      </c>
      <c r="D28" s="7">
        <v>0</v>
      </c>
      <c r="E28" s="7">
        <f t="shared" si="1"/>
        <v>6029610.9600324268</v>
      </c>
      <c r="F28" s="7">
        <v>5708532.1634932738</v>
      </c>
      <c r="G28" s="8">
        <f t="shared" si="2"/>
        <v>1.0562454212998027</v>
      </c>
      <c r="H28" s="8" t="str">
        <f t="shared" si="3"/>
        <v>Keskmiselt tulukas</v>
      </c>
      <c r="I28" s="8">
        <f t="shared" si="0"/>
        <v>0.59</v>
      </c>
      <c r="J28" s="17">
        <f t="shared" si="4"/>
        <v>0.41000000000000003</v>
      </c>
      <c r="K28" s="7">
        <v>4454</v>
      </c>
    </row>
    <row r="29" spans="1:14" x14ac:dyDescent="0.45">
      <c r="A29" s="5" t="s">
        <v>43</v>
      </c>
      <c r="B29" s="6" t="s">
        <v>44</v>
      </c>
      <c r="C29" s="7">
        <v>14512246.302694263</v>
      </c>
      <c r="D29" s="7">
        <v>1930743</v>
      </c>
      <c r="E29" s="7">
        <f t="shared" si="1"/>
        <v>16442989.302694263</v>
      </c>
      <c r="F29" s="7">
        <v>16657516.119783143</v>
      </c>
      <c r="G29" s="8">
        <f t="shared" si="2"/>
        <v>0.98712132015684506</v>
      </c>
      <c r="H29" s="8" t="str">
        <f t="shared" si="3"/>
        <v>Toimetulev</v>
      </c>
      <c r="I29" s="8">
        <f t="shared" si="0"/>
        <v>0.68</v>
      </c>
      <c r="J29" s="17">
        <f t="shared" si="4"/>
        <v>0.31999999999999995</v>
      </c>
      <c r="K29" s="7">
        <v>12824</v>
      </c>
    </row>
    <row r="30" spans="1:14" x14ac:dyDescent="0.45">
      <c r="A30" s="5" t="s">
        <v>43</v>
      </c>
      <c r="B30" s="6" t="s">
        <v>45</v>
      </c>
      <c r="C30" s="7">
        <v>5150846.3830720792</v>
      </c>
      <c r="D30" s="7">
        <v>1018349</v>
      </c>
      <c r="E30" s="7">
        <f t="shared" si="1"/>
        <v>6169195.3830720792</v>
      </c>
      <c r="F30" s="7">
        <v>6282345.1452123672</v>
      </c>
      <c r="G30" s="8">
        <f t="shared" si="2"/>
        <v>0.98198924772120855</v>
      </c>
      <c r="H30" s="8" t="str">
        <f t="shared" si="3"/>
        <v>Toimetulev</v>
      </c>
      <c r="I30" s="8">
        <f t="shared" si="0"/>
        <v>0.69000000000000006</v>
      </c>
      <c r="J30" s="17">
        <f t="shared" si="4"/>
        <v>0.30999999999999994</v>
      </c>
      <c r="K30" s="7">
        <v>5145</v>
      </c>
    </row>
    <row r="31" spans="1:14" x14ac:dyDescent="0.45">
      <c r="A31" s="5" t="s">
        <v>43</v>
      </c>
      <c r="B31" s="6" t="s">
        <v>46</v>
      </c>
      <c r="C31" s="7">
        <v>10693736.204758674</v>
      </c>
      <c r="D31" s="7">
        <v>1532007</v>
      </c>
      <c r="E31" s="7">
        <f t="shared" si="1"/>
        <v>12225743.204758674</v>
      </c>
      <c r="F31" s="7">
        <v>12395965.802963382</v>
      </c>
      <c r="G31" s="8">
        <f t="shared" si="2"/>
        <v>0.98626790353325966</v>
      </c>
      <c r="H31" s="8" t="str">
        <f t="shared" si="3"/>
        <v>Toimetulev</v>
      </c>
      <c r="I31" s="8">
        <f t="shared" si="0"/>
        <v>0.68</v>
      </c>
      <c r="J31" s="17">
        <f t="shared" si="4"/>
        <v>0.31999999999999995</v>
      </c>
      <c r="K31" s="7">
        <v>9178</v>
      </c>
    </row>
    <row r="32" spans="1:14" x14ac:dyDescent="0.45">
      <c r="A32" s="5" t="s">
        <v>47</v>
      </c>
      <c r="B32" s="6" t="s">
        <v>48</v>
      </c>
      <c r="C32" s="7">
        <v>10247929.814163003</v>
      </c>
      <c r="D32" s="7">
        <v>1660183</v>
      </c>
      <c r="E32" s="7">
        <f t="shared" si="1"/>
        <v>11908112.814163003</v>
      </c>
      <c r="F32" s="7">
        <v>12092577.206287544</v>
      </c>
      <c r="G32" s="8">
        <f t="shared" si="2"/>
        <v>0.98474565107356693</v>
      </c>
      <c r="H32" s="8" t="str">
        <f t="shared" si="3"/>
        <v>Toimetulev</v>
      </c>
      <c r="I32" s="8">
        <f t="shared" si="0"/>
        <v>0.69000000000000006</v>
      </c>
      <c r="J32" s="17">
        <f t="shared" si="4"/>
        <v>0.30999999999999994</v>
      </c>
      <c r="K32" s="7">
        <v>8512</v>
      </c>
    </row>
    <row r="33" spans="1:12" x14ac:dyDescent="0.45">
      <c r="A33" s="5" t="s">
        <v>47</v>
      </c>
      <c r="B33" s="6" t="s">
        <v>49</v>
      </c>
      <c r="C33" s="7">
        <v>12432464.160151225</v>
      </c>
      <c r="D33" s="7">
        <v>408498</v>
      </c>
      <c r="E33" s="7">
        <f t="shared" si="1"/>
        <v>12840962.160151225</v>
      </c>
      <c r="F33" s="7">
        <v>12886351.201074719</v>
      </c>
      <c r="G33" s="8">
        <f t="shared" si="2"/>
        <v>0.99647774298439817</v>
      </c>
      <c r="H33" s="8" t="str">
        <f t="shared" si="3"/>
        <v>Toimetulev</v>
      </c>
      <c r="I33" s="8">
        <f t="shared" si="0"/>
        <v>0.67</v>
      </c>
      <c r="J33" s="17">
        <f t="shared" si="4"/>
        <v>0.32999999999999996</v>
      </c>
      <c r="K33" s="7">
        <v>10254</v>
      </c>
    </row>
    <row r="34" spans="1:12" x14ac:dyDescent="0.45">
      <c r="A34" s="5" t="s">
        <v>47</v>
      </c>
      <c r="B34" s="6" t="s">
        <v>50</v>
      </c>
      <c r="C34" s="7">
        <v>12422616.985383272</v>
      </c>
      <c r="D34" s="7">
        <v>987588</v>
      </c>
      <c r="E34" s="7">
        <f t="shared" si="1"/>
        <v>13410204.985383272</v>
      </c>
      <c r="F34" s="7">
        <v>13519936.708873082</v>
      </c>
      <c r="G34" s="8">
        <f t="shared" si="2"/>
        <v>0.9918837102678304</v>
      </c>
      <c r="H34" s="8" t="str">
        <f t="shared" si="3"/>
        <v>Toimetulev</v>
      </c>
      <c r="I34" s="8">
        <f t="shared" si="0"/>
        <v>0.68</v>
      </c>
      <c r="J34" s="17">
        <f t="shared" si="4"/>
        <v>0.31999999999999995</v>
      </c>
      <c r="K34" s="7">
        <v>10465</v>
      </c>
    </row>
    <row r="35" spans="1:12" x14ac:dyDescent="0.45">
      <c r="A35" s="5" t="s">
        <v>51</v>
      </c>
      <c r="B35" s="6" t="s">
        <v>52</v>
      </c>
      <c r="C35" s="7">
        <v>14747529.232256863</v>
      </c>
      <c r="D35" s="7">
        <v>863584</v>
      </c>
      <c r="E35" s="7">
        <f t="shared" si="1"/>
        <v>15611113.232256863</v>
      </c>
      <c r="F35" s="7">
        <v>15707067.173285179</v>
      </c>
      <c r="G35" s="8">
        <f t="shared" si="2"/>
        <v>0.99389103389132283</v>
      </c>
      <c r="H35" s="8" t="str">
        <f t="shared" si="3"/>
        <v>Toimetulev</v>
      </c>
      <c r="I35" s="8">
        <f t="shared" si="0"/>
        <v>0.67</v>
      </c>
      <c r="J35" s="17">
        <f t="shared" si="4"/>
        <v>0.32999999999999996</v>
      </c>
      <c r="K35" s="7">
        <v>12822</v>
      </c>
    </row>
    <row r="36" spans="1:12" x14ac:dyDescent="0.45">
      <c r="A36" s="5" t="s">
        <v>51</v>
      </c>
      <c r="B36" s="6" t="s">
        <v>53</v>
      </c>
      <c r="C36" s="7">
        <v>8597856.5200537983</v>
      </c>
      <c r="D36" s="7">
        <v>1245613</v>
      </c>
      <c r="E36" s="7">
        <f t="shared" si="1"/>
        <v>9843469.5200537983</v>
      </c>
      <c r="F36" s="7">
        <v>9981870.576407982</v>
      </c>
      <c r="G36" s="8">
        <f t="shared" si="2"/>
        <v>0.98613475747909485</v>
      </c>
      <c r="H36" s="8" t="str">
        <f t="shared" si="3"/>
        <v>Toimetulev</v>
      </c>
      <c r="I36" s="8">
        <f t="shared" si="0"/>
        <v>0.68</v>
      </c>
      <c r="J36" s="17">
        <f t="shared" si="4"/>
        <v>0.31999999999999995</v>
      </c>
      <c r="K36" s="7">
        <v>7189</v>
      </c>
    </row>
    <row r="37" spans="1:12" x14ac:dyDescent="0.45">
      <c r="A37" s="5" t="s">
        <v>51</v>
      </c>
      <c r="B37" s="6" t="s">
        <v>54</v>
      </c>
      <c r="C37" s="7">
        <v>747419.43881063908</v>
      </c>
      <c r="D37" s="7">
        <v>0</v>
      </c>
      <c r="E37" s="7">
        <f t="shared" si="1"/>
        <v>747419.43881063908</v>
      </c>
      <c r="F37" s="7">
        <v>435671.90862455708</v>
      </c>
      <c r="G37" s="8">
        <f t="shared" si="2"/>
        <v>1.7155557290124306</v>
      </c>
      <c r="H37" s="8" t="str">
        <f t="shared" si="3"/>
        <v>Tulukas</v>
      </c>
      <c r="I37" s="12">
        <f>O$3</f>
        <v>0.7</v>
      </c>
      <c r="J37" s="17">
        <f t="shared" si="4"/>
        <v>0.30000000000000004</v>
      </c>
      <c r="K37" s="7">
        <v>445</v>
      </c>
      <c r="L37" t="s">
        <v>55</v>
      </c>
    </row>
    <row r="38" spans="1:12" x14ac:dyDescent="0.45">
      <c r="A38" s="5" t="s">
        <v>56</v>
      </c>
      <c r="B38" s="6" t="s">
        <v>57</v>
      </c>
      <c r="C38" s="7">
        <v>5954057.6513287639</v>
      </c>
      <c r="D38" s="7">
        <v>0</v>
      </c>
      <c r="E38" s="7">
        <f t="shared" si="1"/>
        <v>5954057.6513287639</v>
      </c>
      <c r="F38" s="7">
        <v>5458709.5120695671</v>
      </c>
      <c r="G38" s="8">
        <f t="shared" si="2"/>
        <v>1.0907445501842421</v>
      </c>
      <c r="H38" s="8" t="str">
        <f t="shared" si="3"/>
        <v>Keskmiselt tulukas</v>
      </c>
      <c r="I38" s="8">
        <f t="shared" ref="I38:I49" si="5">IF(G38&gt;=N$2,O$2,IF(G38&lt;N$3,O$3,ROUNDUP(O$2+(N$2-G38)/P$4/100,2)))</f>
        <v>0.55000000000000004</v>
      </c>
      <c r="J38" s="17">
        <f t="shared" si="4"/>
        <v>0.44999999999999996</v>
      </c>
      <c r="K38" s="7">
        <v>4269</v>
      </c>
    </row>
    <row r="39" spans="1:12" x14ac:dyDescent="0.45">
      <c r="A39" s="5" t="s">
        <v>56</v>
      </c>
      <c r="B39" s="6" t="s">
        <v>58</v>
      </c>
      <c r="C39" s="7">
        <v>5895593.256925853</v>
      </c>
      <c r="D39" s="7">
        <v>389955</v>
      </c>
      <c r="E39" s="7">
        <f t="shared" si="1"/>
        <v>6285548.256925853</v>
      </c>
      <c r="F39" s="7">
        <v>6328876.7573127402</v>
      </c>
      <c r="G39" s="8">
        <f t="shared" si="2"/>
        <v>0.9931538403972201</v>
      </c>
      <c r="H39" s="8" t="str">
        <f t="shared" si="3"/>
        <v>Toimetulev</v>
      </c>
      <c r="I39" s="8">
        <f t="shared" si="5"/>
        <v>0.67</v>
      </c>
      <c r="J39" s="17">
        <f t="shared" si="4"/>
        <v>0.32999999999999996</v>
      </c>
      <c r="K39" s="7">
        <v>4762</v>
      </c>
    </row>
    <row r="40" spans="1:12" x14ac:dyDescent="0.45">
      <c r="A40" s="5" t="s">
        <v>56</v>
      </c>
      <c r="B40" s="6" t="s">
        <v>59</v>
      </c>
      <c r="C40" s="7">
        <v>6602125.1968931388</v>
      </c>
      <c r="D40" s="7">
        <v>694523</v>
      </c>
      <c r="E40" s="7">
        <f t="shared" si="1"/>
        <v>7296648.1968931388</v>
      </c>
      <c r="F40" s="7">
        <v>7373817.9427170726</v>
      </c>
      <c r="G40" s="8">
        <f t="shared" si="2"/>
        <v>0.98953462827216232</v>
      </c>
      <c r="H40" s="8" t="str">
        <f t="shared" si="3"/>
        <v>Toimetulev</v>
      </c>
      <c r="I40" s="8">
        <f t="shared" si="5"/>
        <v>0.68</v>
      </c>
      <c r="J40" s="17">
        <f t="shared" si="4"/>
        <v>0.31999999999999995</v>
      </c>
      <c r="K40" s="7">
        <v>5605</v>
      </c>
    </row>
    <row r="41" spans="1:12" x14ac:dyDescent="0.45">
      <c r="A41" s="5" t="s">
        <v>56</v>
      </c>
      <c r="B41" s="6" t="s">
        <v>60</v>
      </c>
      <c r="C41" s="7">
        <v>17244598.380533766</v>
      </c>
      <c r="D41" s="7">
        <v>1662001</v>
      </c>
      <c r="E41" s="7">
        <f t="shared" si="1"/>
        <v>18906599.380533766</v>
      </c>
      <c r="F41" s="7">
        <v>19091266.221971616</v>
      </c>
      <c r="G41" s="8">
        <f t="shared" si="2"/>
        <v>0.99032715592089315</v>
      </c>
      <c r="H41" s="8" t="str">
        <f t="shared" si="3"/>
        <v>Toimetulev</v>
      </c>
      <c r="I41" s="8">
        <f t="shared" si="5"/>
        <v>0.68</v>
      </c>
      <c r="J41" s="17">
        <f t="shared" si="4"/>
        <v>0.31999999999999995</v>
      </c>
      <c r="K41" s="7">
        <v>14939</v>
      </c>
    </row>
    <row r="42" spans="1:12" x14ac:dyDescent="0.45">
      <c r="A42" s="5" t="s">
        <v>56</v>
      </c>
      <c r="B42" s="6" t="s">
        <v>61</v>
      </c>
      <c r="C42" s="7">
        <v>11124852.573559182</v>
      </c>
      <c r="D42" s="7">
        <v>2915130</v>
      </c>
      <c r="E42" s="7">
        <f t="shared" si="1"/>
        <v>14039982.573559182</v>
      </c>
      <c r="F42" s="7">
        <v>14363885.767107112</v>
      </c>
      <c r="G42" s="8">
        <f t="shared" si="2"/>
        <v>0.97745016920911054</v>
      </c>
      <c r="H42" s="8" t="str">
        <f t="shared" si="3"/>
        <v>Toimetulev</v>
      </c>
      <c r="I42" s="8">
        <f t="shared" si="5"/>
        <v>0.7</v>
      </c>
      <c r="J42" s="17">
        <f t="shared" si="4"/>
        <v>0.30000000000000004</v>
      </c>
      <c r="K42" s="7">
        <v>10432</v>
      </c>
    </row>
    <row r="43" spans="1:12" x14ac:dyDescent="0.45">
      <c r="A43" s="5" t="s">
        <v>56</v>
      </c>
      <c r="B43" s="6" t="s">
        <v>62</v>
      </c>
      <c r="C43" s="7">
        <v>7560766.8695483357</v>
      </c>
      <c r="D43" s="7">
        <v>1650170</v>
      </c>
      <c r="E43" s="7">
        <f t="shared" si="1"/>
        <v>9210936.8695483357</v>
      </c>
      <c r="F43" s="7">
        <v>9394288.7398273982</v>
      </c>
      <c r="G43" s="8">
        <f t="shared" si="2"/>
        <v>0.98048262350062376</v>
      </c>
      <c r="H43" s="8" t="str">
        <f t="shared" si="3"/>
        <v>Toimetulev</v>
      </c>
      <c r="I43" s="8">
        <f t="shared" si="5"/>
        <v>0.69000000000000006</v>
      </c>
      <c r="J43" s="17">
        <f t="shared" si="4"/>
        <v>0.30999999999999994</v>
      </c>
      <c r="K43" s="7">
        <v>6713</v>
      </c>
    </row>
    <row r="44" spans="1:12" x14ac:dyDescent="0.45">
      <c r="A44" s="5" t="s">
        <v>56</v>
      </c>
      <c r="B44" s="6" t="s">
        <v>63</v>
      </c>
      <c r="C44" s="7">
        <v>5861933.2901150715</v>
      </c>
      <c r="D44" s="7">
        <v>999443</v>
      </c>
      <c r="E44" s="7">
        <f t="shared" si="1"/>
        <v>6861376.2901150715</v>
      </c>
      <c r="F44" s="7">
        <v>6972425.6144649293</v>
      </c>
      <c r="G44" s="8">
        <f t="shared" si="2"/>
        <v>0.98407307148326173</v>
      </c>
      <c r="H44" s="8" t="str">
        <f t="shared" si="3"/>
        <v>Toimetulev</v>
      </c>
      <c r="I44" s="8">
        <f t="shared" si="5"/>
        <v>0.69000000000000006</v>
      </c>
      <c r="J44" s="17">
        <f t="shared" si="4"/>
        <v>0.30999999999999994</v>
      </c>
      <c r="K44" s="7">
        <v>5536</v>
      </c>
    </row>
    <row r="45" spans="1:12" x14ac:dyDescent="0.45">
      <c r="A45" s="5" t="s">
        <v>56</v>
      </c>
      <c r="B45" s="6" t="s">
        <v>64</v>
      </c>
      <c r="C45" s="7">
        <v>6144632.59499879</v>
      </c>
      <c r="D45" s="7">
        <v>1551089</v>
      </c>
      <c r="E45" s="7">
        <f t="shared" si="1"/>
        <v>7695721.59499879</v>
      </c>
      <c r="F45" s="7">
        <v>7868064.6673872694</v>
      </c>
      <c r="G45" s="8">
        <f t="shared" si="2"/>
        <v>0.978095874948406</v>
      </c>
      <c r="H45" s="8" t="str">
        <f t="shared" si="3"/>
        <v>Toimetulev</v>
      </c>
      <c r="I45" s="8">
        <f t="shared" si="5"/>
        <v>0.69000000000000006</v>
      </c>
      <c r="J45" s="17">
        <f t="shared" si="4"/>
        <v>0.30999999999999994</v>
      </c>
      <c r="K45" s="7">
        <v>5530</v>
      </c>
    </row>
    <row r="46" spans="1:12" x14ac:dyDescent="0.45">
      <c r="A46" s="5" t="s">
        <v>65</v>
      </c>
      <c r="B46" s="6" t="s">
        <v>66</v>
      </c>
      <c r="C46" s="7">
        <v>5827439.0638994137</v>
      </c>
      <c r="D46" s="7">
        <v>632902</v>
      </c>
      <c r="E46" s="7">
        <f t="shared" si="1"/>
        <v>6460341.0638994137</v>
      </c>
      <c r="F46" s="7">
        <v>6530663.5227716053</v>
      </c>
      <c r="G46" s="8">
        <f t="shared" si="2"/>
        <v>0.98923195803504715</v>
      </c>
      <c r="H46" s="8" t="str">
        <f t="shared" si="3"/>
        <v>Toimetulev</v>
      </c>
      <c r="I46" s="8">
        <f t="shared" si="5"/>
        <v>0.68</v>
      </c>
      <c r="J46" s="17">
        <f t="shared" si="4"/>
        <v>0.31999999999999995</v>
      </c>
      <c r="K46" s="7">
        <v>4750</v>
      </c>
    </row>
    <row r="47" spans="1:12" x14ac:dyDescent="0.45">
      <c r="A47" s="5" t="s">
        <v>65</v>
      </c>
      <c r="B47" s="6" t="s">
        <v>67</v>
      </c>
      <c r="C47" s="7">
        <v>14558196.868268114</v>
      </c>
      <c r="D47" s="7">
        <v>2178014</v>
      </c>
      <c r="E47" s="7">
        <f t="shared" si="1"/>
        <v>16736210.868268114</v>
      </c>
      <c r="F47" s="7">
        <v>16978212.969862357</v>
      </c>
      <c r="G47" s="8">
        <f t="shared" si="2"/>
        <v>0.98574631487873221</v>
      </c>
      <c r="H47" s="8" t="str">
        <f t="shared" si="3"/>
        <v>Toimetulev</v>
      </c>
      <c r="I47" s="8">
        <f t="shared" si="5"/>
        <v>0.68</v>
      </c>
      <c r="J47" s="17">
        <f t="shared" si="4"/>
        <v>0.31999999999999995</v>
      </c>
      <c r="K47" s="7">
        <v>13183</v>
      </c>
    </row>
    <row r="48" spans="1:12" x14ac:dyDescent="0.45">
      <c r="A48" s="5" t="s">
        <v>65</v>
      </c>
      <c r="B48" s="6" t="s">
        <v>68</v>
      </c>
      <c r="C48" s="7">
        <v>6464137.477493003</v>
      </c>
      <c r="D48" s="7">
        <v>1116995</v>
      </c>
      <c r="E48" s="7">
        <f t="shared" si="1"/>
        <v>7581132.477493003</v>
      </c>
      <c r="F48" s="7">
        <v>7705243.5808273088</v>
      </c>
      <c r="G48" s="8">
        <f t="shared" si="2"/>
        <v>0.98389264375196039</v>
      </c>
      <c r="H48" s="8" t="str">
        <f t="shared" si="3"/>
        <v>Toimetulev</v>
      </c>
      <c r="I48" s="8">
        <f t="shared" si="5"/>
        <v>0.69000000000000006</v>
      </c>
      <c r="J48" s="17">
        <f t="shared" si="4"/>
        <v>0.30999999999999994</v>
      </c>
      <c r="K48" s="7">
        <v>5870</v>
      </c>
    </row>
    <row r="49" spans="1:12" x14ac:dyDescent="0.45">
      <c r="A49" s="5" t="s">
        <v>69</v>
      </c>
      <c r="B49" s="6" t="s">
        <v>70</v>
      </c>
      <c r="C49" s="7">
        <v>5672807.6637303308</v>
      </c>
      <c r="D49" s="7">
        <v>899535</v>
      </c>
      <c r="E49" s="7">
        <f t="shared" si="1"/>
        <v>6572342.6637303308</v>
      </c>
      <c r="F49" s="7">
        <v>6672291.1963218655</v>
      </c>
      <c r="G49" s="8">
        <f t="shared" si="2"/>
        <v>0.98502035812726041</v>
      </c>
      <c r="H49" s="8" t="str">
        <f t="shared" si="3"/>
        <v>Toimetulev</v>
      </c>
      <c r="I49" s="8">
        <f t="shared" si="5"/>
        <v>0.69000000000000006</v>
      </c>
      <c r="J49" s="17">
        <f t="shared" si="4"/>
        <v>0.30999999999999994</v>
      </c>
      <c r="K49" s="7">
        <v>4976</v>
      </c>
    </row>
    <row r="50" spans="1:12" x14ac:dyDescent="0.45">
      <c r="A50" s="5" t="s">
        <v>69</v>
      </c>
      <c r="B50" s="6" t="s">
        <v>71</v>
      </c>
      <c r="C50" s="7">
        <v>790114.50770458789</v>
      </c>
      <c r="D50" s="7">
        <v>0</v>
      </c>
      <c r="E50" s="7">
        <f t="shared" si="1"/>
        <v>790114.50770458789</v>
      </c>
      <c r="F50" s="7">
        <v>779229.65177525615</v>
      </c>
      <c r="G50" s="8">
        <f t="shared" si="2"/>
        <v>1.013968739388361</v>
      </c>
      <c r="H50" s="8" t="str">
        <f t="shared" si="3"/>
        <v>Keskmiselt tulukas</v>
      </c>
      <c r="I50" s="12">
        <f>O$3</f>
        <v>0.7</v>
      </c>
      <c r="J50" s="17">
        <f t="shared" si="4"/>
        <v>0.30000000000000004</v>
      </c>
      <c r="K50" s="7">
        <v>671</v>
      </c>
      <c r="L50" t="s">
        <v>55</v>
      </c>
    </row>
    <row r="51" spans="1:12" x14ac:dyDescent="0.45">
      <c r="A51" s="5" t="s">
        <v>69</v>
      </c>
      <c r="B51" s="6" t="s">
        <v>72</v>
      </c>
      <c r="C51" s="7">
        <v>5767336.8176655667</v>
      </c>
      <c r="D51" s="7">
        <v>768221</v>
      </c>
      <c r="E51" s="7">
        <f t="shared" si="1"/>
        <v>6535557.8176655667</v>
      </c>
      <c r="F51" s="7">
        <v>6620915.8147015469</v>
      </c>
      <c r="G51" s="8">
        <f t="shared" si="2"/>
        <v>0.98710782625472371</v>
      </c>
      <c r="H51" s="8" t="str">
        <f t="shared" si="3"/>
        <v>Toimetulev</v>
      </c>
      <c r="I51" s="8">
        <f t="shared" ref="I51:I60" si="6">IF(G51&gt;=N$2,O$2,IF(G51&lt;N$3,O$3,ROUNDUP(O$2+(N$2-G51)/P$4/100,2)))</f>
        <v>0.68</v>
      </c>
      <c r="J51" s="17">
        <f t="shared" si="4"/>
        <v>0.31999999999999995</v>
      </c>
      <c r="K51" s="7">
        <v>5090</v>
      </c>
    </row>
    <row r="52" spans="1:12" x14ac:dyDescent="0.45">
      <c r="A52" s="5" t="s">
        <v>69</v>
      </c>
      <c r="B52" s="6" t="s">
        <v>73</v>
      </c>
      <c r="C52" s="7">
        <v>8763352.9630645253</v>
      </c>
      <c r="D52" s="7">
        <v>1829891</v>
      </c>
      <c r="E52" s="7">
        <f t="shared" si="1"/>
        <v>10593243.963064525</v>
      </c>
      <c r="F52" s="7">
        <v>10796565.37961458</v>
      </c>
      <c r="G52" s="8">
        <f t="shared" si="2"/>
        <v>0.9811679539370961</v>
      </c>
      <c r="H52" s="8" t="str">
        <f t="shared" si="3"/>
        <v>Toimetulev</v>
      </c>
      <c r="I52" s="8">
        <f t="shared" si="6"/>
        <v>0.69000000000000006</v>
      </c>
      <c r="J52" s="17">
        <f t="shared" si="4"/>
        <v>0.30999999999999994</v>
      </c>
      <c r="K52" s="7">
        <v>7847</v>
      </c>
    </row>
    <row r="53" spans="1:12" x14ac:dyDescent="0.45">
      <c r="A53" s="5" t="s">
        <v>69</v>
      </c>
      <c r="B53" s="6" t="s">
        <v>74</v>
      </c>
      <c r="C53" s="7">
        <v>58607756.778234124</v>
      </c>
      <c r="D53" s="7">
        <v>6756726</v>
      </c>
      <c r="E53" s="7">
        <f t="shared" si="1"/>
        <v>65364482.778234124</v>
      </c>
      <c r="F53" s="7">
        <v>66115229.98809237</v>
      </c>
      <c r="G53" s="8">
        <f t="shared" si="2"/>
        <v>0.98864486730223189</v>
      </c>
      <c r="H53" s="8" t="str">
        <f t="shared" si="3"/>
        <v>Toimetulev</v>
      </c>
      <c r="I53" s="8">
        <f t="shared" si="6"/>
        <v>0.68</v>
      </c>
      <c r="J53" s="17">
        <f t="shared" si="4"/>
        <v>0.31999999999999995</v>
      </c>
      <c r="K53" s="7">
        <v>51777</v>
      </c>
    </row>
    <row r="54" spans="1:12" x14ac:dyDescent="0.45">
      <c r="A54" s="5" t="s">
        <v>69</v>
      </c>
      <c r="B54" s="6" t="s">
        <v>75</v>
      </c>
      <c r="C54" s="7">
        <v>5086900.2612213716</v>
      </c>
      <c r="D54" s="7">
        <v>493614</v>
      </c>
      <c r="E54" s="7">
        <f t="shared" si="1"/>
        <v>5580514.2612213716</v>
      </c>
      <c r="F54" s="7">
        <v>5635360.7978050411</v>
      </c>
      <c r="G54" s="8">
        <f t="shared" si="2"/>
        <v>0.99026743121664329</v>
      </c>
      <c r="H54" s="8" t="str">
        <f t="shared" si="3"/>
        <v>Toimetulev</v>
      </c>
      <c r="I54" s="8">
        <f t="shared" si="6"/>
        <v>0.68</v>
      </c>
      <c r="J54" s="17">
        <f t="shared" si="4"/>
        <v>0.31999999999999995</v>
      </c>
      <c r="K54" s="7">
        <v>4290</v>
      </c>
    </row>
    <row r="55" spans="1:12" x14ac:dyDescent="0.45">
      <c r="A55" s="5" t="s">
        <v>69</v>
      </c>
      <c r="B55" s="6" t="s">
        <v>76</v>
      </c>
      <c r="C55" s="7">
        <v>14037212.647448443</v>
      </c>
      <c r="D55" s="7">
        <v>2959987</v>
      </c>
      <c r="E55" s="7">
        <f t="shared" si="1"/>
        <v>16997199.647448443</v>
      </c>
      <c r="F55" s="7">
        <v>17326087.292490907</v>
      </c>
      <c r="G55" s="8">
        <f t="shared" si="2"/>
        <v>0.98101777744216934</v>
      </c>
      <c r="H55" s="8" t="str">
        <f t="shared" si="3"/>
        <v>Toimetulev</v>
      </c>
      <c r="I55" s="8">
        <f t="shared" si="6"/>
        <v>0.69000000000000006</v>
      </c>
      <c r="J55" s="17">
        <f t="shared" si="4"/>
        <v>0.30999999999999994</v>
      </c>
      <c r="K55" s="7">
        <v>12583</v>
      </c>
    </row>
    <row r="56" spans="1:12" x14ac:dyDescent="0.45">
      <c r="A56" s="5" t="s">
        <v>77</v>
      </c>
      <c r="B56" s="6" t="s">
        <v>78</v>
      </c>
      <c r="C56" s="7">
        <v>6561742.3753708471</v>
      </c>
      <c r="D56" s="7">
        <v>1081388</v>
      </c>
      <c r="E56" s="7">
        <f t="shared" si="1"/>
        <v>7643130.3753708471</v>
      </c>
      <c r="F56" s="7">
        <v>7763285.148587429</v>
      </c>
      <c r="G56" s="8">
        <f t="shared" si="2"/>
        <v>0.98452268969684253</v>
      </c>
      <c r="H56" s="8" t="str">
        <f t="shared" si="3"/>
        <v>Toimetulev</v>
      </c>
      <c r="I56" s="8">
        <f t="shared" si="6"/>
        <v>0.69000000000000006</v>
      </c>
      <c r="J56" s="17">
        <f t="shared" si="4"/>
        <v>0.30999999999999994</v>
      </c>
      <c r="K56" s="7">
        <v>5378</v>
      </c>
    </row>
    <row r="57" spans="1:12" x14ac:dyDescent="0.45">
      <c r="A57" s="5" t="s">
        <v>77</v>
      </c>
      <c r="B57" s="6" t="s">
        <v>79</v>
      </c>
      <c r="C57" s="7">
        <v>10549474.963894663</v>
      </c>
      <c r="D57" s="7">
        <v>595217</v>
      </c>
      <c r="E57" s="7">
        <f t="shared" si="1"/>
        <v>11144691.963894663</v>
      </c>
      <c r="F57" s="7">
        <v>11210826.707446586</v>
      </c>
      <c r="G57" s="8">
        <f t="shared" si="2"/>
        <v>0.99410081475008494</v>
      </c>
      <c r="H57" s="8" t="str">
        <f t="shared" si="3"/>
        <v>Toimetulev</v>
      </c>
      <c r="I57" s="8">
        <f t="shared" si="6"/>
        <v>0.67</v>
      </c>
      <c r="J57" s="17">
        <f t="shared" si="4"/>
        <v>0.32999999999999996</v>
      </c>
      <c r="K57" s="7">
        <v>7842</v>
      </c>
    </row>
    <row r="58" spans="1:12" x14ac:dyDescent="0.45">
      <c r="A58" s="5" t="s">
        <v>77</v>
      </c>
      <c r="B58" s="6" t="s">
        <v>80</v>
      </c>
      <c r="C58" s="7">
        <v>8781946.6642783396</v>
      </c>
      <c r="D58" s="7">
        <v>933322</v>
      </c>
      <c r="E58" s="7">
        <f t="shared" si="1"/>
        <v>9715268.6642783396</v>
      </c>
      <c r="F58" s="7">
        <v>9818971.0749836322</v>
      </c>
      <c r="G58" s="8">
        <f t="shared" si="2"/>
        <v>0.98943856643294315</v>
      </c>
      <c r="H58" s="8" t="str">
        <f t="shared" si="3"/>
        <v>Toimetulev</v>
      </c>
      <c r="I58" s="8">
        <f t="shared" si="6"/>
        <v>0.68</v>
      </c>
      <c r="J58" s="17">
        <f t="shared" si="4"/>
        <v>0.31999999999999995</v>
      </c>
      <c r="K58" s="7">
        <v>7398</v>
      </c>
    </row>
    <row r="59" spans="1:12" x14ac:dyDescent="0.45">
      <c r="A59" s="5" t="s">
        <v>77</v>
      </c>
      <c r="B59" s="6" t="s">
        <v>81</v>
      </c>
      <c r="C59" s="7">
        <v>16620613.118208762</v>
      </c>
      <c r="D59" s="7">
        <v>1159650</v>
      </c>
      <c r="E59" s="7">
        <f t="shared" si="1"/>
        <v>17780263.118208762</v>
      </c>
      <c r="F59" s="7">
        <v>17909112.933898192</v>
      </c>
      <c r="G59" s="8">
        <f t="shared" si="2"/>
        <v>0.99280534908875673</v>
      </c>
      <c r="H59" s="8" t="str">
        <f t="shared" si="3"/>
        <v>Toimetulev</v>
      </c>
      <c r="I59" s="8">
        <f t="shared" si="6"/>
        <v>0.68</v>
      </c>
      <c r="J59" s="17">
        <f t="shared" si="4"/>
        <v>0.31999999999999995</v>
      </c>
      <c r="K59" s="7">
        <v>13206</v>
      </c>
    </row>
    <row r="60" spans="1:12" x14ac:dyDescent="0.45">
      <c r="A60" s="5" t="s">
        <v>82</v>
      </c>
      <c r="B60" s="6" t="s">
        <v>83</v>
      </c>
      <c r="C60" s="7">
        <v>2967490.5499608582</v>
      </c>
      <c r="D60" s="7">
        <v>0</v>
      </c>
      <c r="E60" s="7">
        <f t="shared" si="1"/>
        <v>2967490.5499608582</v>
      </c>
      <c r="F60" s="7">
        <v>2489117.2058624774</v>
      </c>
      <c r="G60" s="8">
        <f t="shared" si="2"/>
        <v>1.1921859456725039</v>
      </c>
      <c r="H60" s="8" t="str">
        <f t="shared" si="3"/>
        <v>Tulukas</v>
      </c>
      <c r="I60" s="8">
        <f t="shared" si="6"/>
        <v>0.42</v>
      </c>
      <c r="J60" s="17">
        <f t="shared" si="4"/>
        <v>0.58000000000000007</v>
      </c>
      <c r="K60" s="7">
        <v>2092</v>
      </c>
    </row>
    <row r="61" spans="1:12" x14ac:dyDescent="0.45">
      <c r="A61" s="13" t="s">
        <v>82</v>
      </c>
      <c r="B61" s="6" t="s">
        <v>84</v>
      </c>
      <c r="C61" s="7">
        <v>227955.4056532543</v>
      </c>
      <c r="D61" s="7">
        <v>0</v>
      </c>
      <c r="E61" s="7">
        <f t="shared" si="1"/>
        <v>227955.4056532543</v>
      </c>
      <c r="F61" s="7">
        <v>169960.47511830708</v>
      </c>
      <c r="G61" s="8">
        <f t="shared" si="2"/>
        <v>1.3412259850096193</v>
      </c>
      <c r="H61" s="8" t="str">
        <f t="shared" si="3"/>
        <v>Tulukas</v>
      </c>
      <c r="I61" s="12">
        <f>O$3</f>
        <v>0.7</v>
      </c>
      <c r="J61" s="17">
        <f t="shared" si="4"/>
        <v>0.30000000000000004</v>
      </c>
      <c r="K61" s="7">
        <v>163</v>
      </c>
      <c r="L61" t="s">
        <v>55</v>
      </c>
    </row>
    <row r="62" spans="1:12" x14ac:dyDescent="0.45">
      <c r="A62" s="13" t="s">
        <v>82</v>
      </c>
      <c r="B62" s="6" t="s">
        <v>85</v>
      </c>
      <c r="C62" s="7">
        <v>38499811.914489307</v>
      </c>
      <c r="D62" s="7">
        <v>1875679</v>
      </c>
      <c r="E62" s="7">
        <f t="shared" si="1"/>
        <v>40375490.914489307</v>
      </c>
      <c r="F62" s="7">
        <v>40583899.790538475</v>
      </c>
      <c r="G62" s="8">
        <f t="shared" si="2"/>
        <v>0.99486474002930203</v>
      </c>
      <c r="H62" s="8" t="str">
        <f t="shared" si="3"/>
        <v>Toimetulev</v>
      </c>
      <c r="I62" s="8">
        <f t="shared" ref="I62:I82" si="7">IF(G62&gt;=N$2,O$2,IF(G62&lt;N$3,O$3,ROUNDUP(O$2+(N$2-G62)/P$4/100,2)))</f>
        <v>0.67</v>
      </c>
      <c r="J62" s="17">
        <f t="shared" si="4"/>
        <v>0.32999999999999996</v>
      </c>
      <c r="K62" s="7">
        <v>32075</v>
      </c>
    </row>
    <row r="63" spans="1:12" x14ac:dyDescent="0.45">
      <c r="A63" s="5" t="s">
        <v>86</v>
      </c>
      <c r="B63" s="6" t="s">
        <v>87</v>
      </c>
      <c r="C63" s="7">
        <v>16970703.213398945</v>
      </c>
      <c r="D63" s="7">
        <v>3328212</v>
      </c>
      <c r="E63" s="7">
        <f t="shared" si="1"/>
        <v>20298915.213398945</v>
      </c>
      <c r="F63" s="7">
        <v>20668715.992061596</v>
      </c>
      <c r="G63" s="8">
        <f t="shared" si="2"/>
        <v>0.98210818810395939</v>
      </c>
      <c r="H63" s="8" t="str">
        <f t="shared" si="3"/>
        <v>Toimetulev</v>
      </c>
      <c r="I63" s="8">
        <f t="shared" si="7"/>
        <v>0.69000000000000006</v>
      </c>
      <c r="J63" s="17">
        <f t="shared" si="4"/>
        <v>0.30999999999999994</v>
      </c>
      <c r="K63" s="7">
        <v>14632</v>
      </c>
    </row>
    <row r="64" spans="1:12" x14ac:dyDescent="0.45">
      <c r="A64" s="5" t="s">
        <v>86</v>
      </c>
      <c r="B64" s="6" t="s">
        <v>88</v>
      </c>
      <c r="C64" s="7">
        <v>20630192.572148018</v>
      </c>
      <c r="D64" s="7">
        <v>504416</v>
      </c>
      <c r="E64" s="7">
        <f t="shared" si="1"/>
        <v>21134608.572148018</v>
      </c>
      <c r="F64" s="7">
        <v>21190654.994094275</v>
      </c>
      <c r="G64" s="8">
        <f t="shared" si="2"/>
        <v>0.9973551349893679</v>
      </c>
      <c r="H64" s="8" t="str">
        <f t="shared" si="3"/>
        <v>Toimetulev</v>
      </c>
      <c r="I64" s="8">
        <f t="shared" si="7"/>
        <v>0.67</v>
      </c>
      <c r="J64" s="17">
        <f t="shared" si="4"/>
        <v>0.32999999999999996</v>
      </c>
      <c r="K64" s="7">
        <v>14095</v>
      </c>
    </row>
    <row r="65" spans="1:11" x14ac:dyDescent="0.45">
      <c r="A65" s="5" t="s">
        <v>86</v>
      </c>
      <c r="B65" s="6" t="s">
        <v>89</v>
      </c>
      <c r="C65" s="7">
        <v>8115933.5865787426</v>
      </c>
      <c r="D65" s="7">
        <v>1704441</v>
      </c>
      <c r="E65" s="7">
        <f t="shared" si="1"/>
        <v>9820374.5865787417</v>
      </c>
      <c r="F65" s="7">
        <v>10009756.673847986</v>
      </c>
      <c r="G65" s="8">
        <f t="shared" si="2"/>
        <v>0.98108025065543958</v>
      </c>
      <c r="H65" s="8" t="str">
        <f t="shared" si="3"/>
        <v>Toimetulev</v>
      </c>
      <c r="I65" s="8">
        <f t="shared" si="7"/>
        <v>0.69000000000000006</v>
      </c>
      <c r="J65" s="17">
        <f t="shared" si="4"/>
        <v>0.30999999999999994</v>
      </c>
      <c r="K65" s="7">
        <v>6459</v>
      </c>
    </row>
    <row r="66" spans="1:11" x14ac:dyDescent="0.45">
      <c r="A66" s="5" t="s">
        <v>86</v>
      </c>
      <c r="B66" s="6" t="s">
        <v>90</v>
      </c>
      <c r="C66" s="7">
        <v>8444595.0372465514</v>
      </c>
      <c r="D66" s="7">
        <v>389389</v>
      </c>
      <c r="E66" s="7">
        <f t="shared" si="1"/>
        <v>8833984.0372465514</v>
      </c>
      <c r="F66" s="7">
        <v>8877249.1367747821</v>
      </c>
      <c r="G66" s="8">
        <f t="shared" si="2"/>
        <v>0.99512629432140176</v>
      </c>
      <c r="H66" s="8" t="str">
        <f t="shared" si="3"/>
        <v>Toimetulev</v>
      </c>
      <c r="I66" s="8">
        <f t="shared" si="7"/>
        <v>0.67</v>
      </c>
      <c r="J66" s="17">
        <f t="shared" si="4"/>
        <v>0.32999999999999996</v>
      </c>
      <c r="K66" s="7">
        <v>6063</v>
      </c>
    </row>
    <row r="67" spans="1:11" x14ac:dyDescent="0.45">
      <c r="A67" s="5" t="s">
        <v>86</v>
      </c>
      <c r="B67" s="6" t="s">
        <v>91</v>
      </c>
      <c r="C67" s="7">
        <v>5884652.1668958236</v>
      </c>
      <c r="D67" s="7">
        <v>776929</v>
      </c>
      <c r="E67" s="7">
        <f t="shared" si="1"/>
        <v>6661581.1668958236</v>
      </c>
      <c r="F67" s="7">
        <v>6747906.4240478715</v>
      </c>
      <c r="G67" s="8">
        <f t="shared" si="2"/>
        <v>0.98720710517792509</v>
      </c>
      <c r="H67" s="8" t="str">
        <f t="shared" si="3"/>
        <v>Toimetulev</v>
      </c>
      <c r="I67" s="8">
        <f t="shared" si="7"/>
        <v>0.68</v>
      </c>
      <c r="J67" s="17">
        <f t="shared" si="4"/>
        <v>0.31999999999999995</v>
      </c>
      <c r="K67" s="7">
        <v>4551</v>
      </c>
    </row>
    <row r="68" spans="1:11" x14ac:dyDescent="0.45">
      <c r="A68" s="5" t="s">
        <v>86</v>
      </c>
      <c r="B68" s="6" t="s">
        <v>92</v>
      </c>
      <c r="C68" s="7">
        <v>5683626.6227329243</v>
      </c>
      <c r="D68" s="7">
        <v>1255860</v>
      </c>
      <c r="E68" s="7">
        <f t="shared" si="1"/>
        <v>6939486.6227329243</v>
      </c>
      <c r="F68" s="7">
        <v>7079026.0751546612</v>
      </c>
      <c r="G68" s="8">
        <f t="shared" si="2"/>
        <v>0.98028832625557349</v>
      </c>
      <c r="H68" s="8" t="str">
        <f t="shared" si="3"/>
        <v>Toimetulev</v>
      </c>
      <c r="I68" s="8">
        <f t="shared" si="7"/>
        <v>0.69000000000000006</v>
      </c>
      <c r="J68" s="17">
        <f t="shared" si="4"/>
        <v>0.30999999999999994</v>
      </c>
      <c r="K68" s="7">
        <v>5279</v>
      </c>
    </row>
    <row r="69" spans="1:11" x14ac:dyDescent="0.45">
      <c r="A69" s="5" t="s">
        <v>86</v>
      </c>
      <c r="B69" s="6" t="s">
        <v>93</v>
      </c>
      <c r="C69" s="7">
        <v>18377335.411268726</v>
      </c>
      <c r="D69" s="7">
        <v>2001347</v>
      </c>
      <c r="E69" s="7">
        <f t="shared" ref="E69:E82" si="8">C69+D69</f>
        <v>20378682.411268726</v>
      </c>
      <c r="F69" s="7">
        <v>20601054.605372857</v>
      </c>
      <c r="G69" s="8">
        <f t="shared" ref="G69:G83" si="9">E69/F69</f>
        <v>0.98920578589961428</v>
      </c>
      <c r="H69" s="8" t="str">
        <f t="shared" ref="H69:H82" si="10">IF(G69&lt;101%,"Toimetulev",IF(G69&gt;=110%,"Tulukas","Keskmiselt tulukas"))</f>
        <v>Toimetulev</v>
      </c>
      <c r="I69" s="8">
        <f t="shared" si="7"/>
        <v>0.68</v>
      </c>
      <c r="J69" s="17">
        <f t="shared" ref="J69:J82" si="11">1-I69</f>
        <v>0.31999999999999995</v>
      </c>
      <c r="K69" s="7">
        <v>13398</v>
      </c>
    </row>
    <row r="70" spans="1:11" x14ac:dyDescent="0.45">
      <c r="A70" s="5" t="s">
        <v>86</v>
      </c>
      <c r="B70" s="6" t="s">
        <v>94</v>
      </c>
      <c r="C70" s="7">
        <v>132785886.72074842</v>
      </c>
      <c r="D70" s="7">
        <v>0</v>
      </c>
      <c r="E70" s="7">
        <f t="shared" si="8"/>
        <v>132785886.72074842</v>
      </c>
      <c r="F70" s="7">
        <v>126196814.56086862</v>
      </c>
      <c r="G70" s="8">
        <f t="shared" si="9"/>
        <v>1.0522126662452458</v>
      </c>
      <c r="H70" s="8" t="str">
        <f t="shared" si="10"/>
        <v>Keskmiselt tulukas</v>
      </c>
      <c r="I70" s="8">
        <f t="shared" si="7"/>
        <v>0.6</v>
      </c>
      <c r="J70" s="17">
        <f t="shared" si="11"/>
        <v>0.4</v>
      </c>
      <c r="K70" s="7">
        <v>98257</v>
      </c>
    </row>
    <row r="71" spans="1:11" x14ac:dyDescent="0.45">
      <c r="A71" s="5" t="s">
        <v>95</v>
      </c>
      <c r="B71" s="6" t="s">
        <v>96</v>
      </c>
      <c r="C71" s="7">
        <v>7596022.1923968857</v>
      </c>
      <c r="D71" s="7">
        <v>1046602</v>
      </c>
      <c r="E71" s="7">
        <f t="shared" si="8"/>
        <v>8642624.1923968866</v>
      </c>
      <c r="F71" s="7">
        <v>8758912.7480280753</v>
      </c>
      <c r="G71" s="8">
        <f t="shared" si="9"/>
        <v>0.9867234028952544</v>
      </c>
      <c r="H71" s="8" t="str">
        <f t="shared" si="10"/>
        <v>Toimetulev</v>
      </c>
      <c r="I71" s="8">
        <f t="shared" si="7"/>
        <v>0.68</v>
      </c>
      <c r="J71" s="17">
        <f t="shared" si="11"/>
        <v>0.31999999999999995</v>
      </c>
      <c r="K71" s="7">
        <v>6316</v>
      </c>
    </row>
    <row r="72" spans="1:11" x14ac:dyDescent="0.45">
      <c r="A72" s="5" t="s">
        <v>95</v>
      </c>
      <c r="B72" s="6" t="s">
        <v>97</v>
      </c>
      <c r="C72" s="7">
        <v>6427127.686939219</v>
      </c>
      <c r="D72" s="7">
        <v>1196754</v>
      </c>
      <c r="E72" s="7">
        <f t="shared" si="8"/>
        <v>7623881.686939219</v>
      </c>
      <c r="F72" s="7">
        <v>7756854.6530471481</v>
      </c>
      <c r="G72" s="8">
        <f t="shared" si="9"/>
        <v>0.98285736009560354</v>
      </c>
      <c r="H72" s="8" t="str">
        <f t="shared" si="10"/>
        <v>Toimetulev</v>
      </c>
      <c r="I72" s="8">
        <f t="shared" si="7"/>
        <v>0.69000000000000006</v>
      </c>
      <c r="J72" s="17">
        <f t="shared" si="11"/>
        <v>0.30999999999999994</v>
      </c>
      <c r="K72" s="7">
        <v>5874</v>
      </c>
    </row>
    <row r="73" spans="1:11" x14ac:dyDescent="0.45">
      <c r="A73" s="5" t="s">
        <v>95</v>
      </c>
      <c r="B73" s="6" t="s">
        <v>98</v>
      </c>
      <c r="C73" s="7">
        <v>13282910.037434634</v>
      </c>
      <c r="D73" s="7">
        <v>4508061</v>
      </c>
      <c r="E73" s="7">
        <f t="shared" si="8"/>
        <v>17790971.037434634</v>
      </c>
      <c r="F73" s="7">
        <v>18291867.036380868</v>
      </c>
      <c r="G73" s="8">
        <f t="shared" si="9"/>
        <v>0.97261646403016178</v>
      </c>
      <c r="H73" s="8" t="str">
        <f t="shared" si="10"/>
        <v>Toimetulev</v>
      </c>
      <c r="I73" s="8">
        <f t="shared" si="7"/>
        <v>0.7</v>
      </c>
      <c r="J73" s="17">
        <f t="shared" si="11"/>
        <v>0.30000000000000004</v>
      </c>
      <c r="K73" s="7">
        <v>14933</v>
      </c>
    </row>
    <row r="74" spans="1:11" x14ac:dyDescent="0.45">
      <c r="A74" s="5" t="s">
        <v>99</v>
      </c>
      <c r="B74" s="6" t="s">
        <v>100</v>
      </c>
      <c r="C74" s="7">
        <v>7403795.508532444</v>
      </c>
      <c r="D74" s="7">
        <v>1768048</v>
      </c>
      <c r="E74" s="7">
        <f t="shared" si="8"/>
        <v>9171843.508532444</v>
      </c>
      <c r="F74" s="7">
        <v>9368293.1089905798</v>
      </c>
      <c r="G74" s="8">
        <f t="shared" si="9"/>
        <v>0.9790303742450579</v>
      </c>
      <c r="H74" s="8" t="str">
        <f t="shared" si="10"/>
        <v>Toimetulev</v>
      </c>
      <c r="I74" s="8">
        <f t="shared" si="7"/>
        <v>0.69000000000000006</v>
      </c>
      <c r="J74" s="17">
        <f t="shared" si="11"/>
        <v>0.30999999999999994</v>
      </c>
      <c r="K74" s="7">
        <v>7097</v>
      </c>
    </row>
    <row r="75" spans="1:11" x14ac:dyDescent="0.45">
      <c r="A75" s="5" t="s">
        <v>99</v>
      </c>
      <c r="B75" s="6" t="s">
        <v>101</v>
      </c>
      <c r="C75" s="7">
        <v>8698368.6032925285</v>
      </c>
      <c r="D75" s="7">
        <v>1693481</v>
      </c>
      <c r="E75" s="7">
        <f t="shared" si="8"/>
        <v>10391849.603292529</v>
      </c>
      <c r="F75" s="7">
        <v>10580014.133501079</v>
      </c>
      <c r="G75" s="8">
        <f t="shared" si="9"/>
        <v>0.98221509651742933</v>
      </c>
      <c r="H75" s="8" t="str">
        <f t="shared" si="10"/>
        <v>Toimetulev</v>
      </c>
      <c r="I75" s="8">
        <f t="shared" si="7"/>
        <v>0.69000000000000006</v>
      </c>
      <c r="J75" s="17">
        <f t="shared" si="11"/>
        <v>0.30999999999999994</v>
      </c>
      <c r="K75" s="7">
        <v>7621</v>
      </c>
    </row>
    <row r="76" spans="1:11" x14ac:dyDescent="0.45">
      <c r="A76" s="5" t="s">
        <v>99</v>
      </c>
      <c r="B76" s="6" t="s">
        <v>102</v>
      </c>
      <c r="C76" s="7">
        <v>15261502.321292508</v>
      </c>
      <c r="D76" s="7">
        <v>2596560</v>
      </c>
      <c r="E76" s="7">
        <f t="shared" si="8"/>
        <v>17858062.321292508</v>
      </c>
      <c r="F76" s="7">
        <v>18146568.692515317</v>
      </c>
      <c r="G76" s="8">
        <f t="shared" si="9"/>
        <v>0.98410132647601822</v>
      </c>
      <c r="H76" s="8" t="str">
        <f t="shared" si="10"/>
        <v>Toimetulev</v>
      </c>
      <c r="I76" s="8">
        <f t="shared" si="7"/>
        <v>0.69000000000000006</v>
      </c>
      <c r="J76" s="17">
        <f t="shared" si="11"/>
        <v>0.30999999999999994</v>
      </c>
      <c r="K76" s="7">
        <v>13375</v>
      </c>
    </row>
    <row r="77" spans="1:11" x14ac:dyDescent="0.45">
      <c r="A77" s="5" t="s">
        <v>99</v>
      </c>
      <c r="B77" s="6" t="s">
        <v>103</v>
      </c>
      <c r="C77" s="7">
        <v>19261909.922077592</v>
      </c>
      <c r="D77" s="7">
        <v>2109934</v>
      </c>
      <c r="E77" s="7">
        <f t="shared" si="8"/>
        <v>21371843.922077592</v>
      </c>
      <c r="F77" s="7">
        <v>21606281.058598559</v>
      </c>
      <c r="G77" s="8">
        <f t="shared" si="9"/>
        <v>0.98914958405450948</v>
      </c>
      <c r="H77" s="8" t="str">
        <f t="shared" si="10"/>
        <v>Toimetulev</v>
      </c>
      <c r="I77" s="8">
        <f t="shared" si="7"/>
        <v>0.68</v>
      </c>
      <c r="J77" s="17">
        <f t="shared" si="11"/>
        <v>0.31999999999999995</v>
      </c>
      <c r="K77" s="7">
        <v>16800</v>
      </c>
    </row>
    <row r="78" spans="1:11" x14ac:dyDescent="0.45">
      <c r="A78" s="5" t="s">
        <v>104</v>
      </c>
      <c r="B78" s="6" t="s">
        <v>105</v>
      </c>
      <c r="C78" s="7">
        <v>4263004.0728134234</v>
      </c>
      <c r="D78" s="7">
        <v>1122451</v>
      </c>
      <c r="E78" s="7">
        <f t="shared" si="8"/>
        <v>5385455.0728134234</v>
      </c>
      <c r="F78" s="7">
        <v>5510171.5375718465</v>
      </c>
      <c r="G78" s="8">
        <f t="shared" si="9"/>
        <v>0.97736613753164903</v>
      </c>
      <c r="H78" s="8" t="str">
        <f t="shared" si="10"/>
        <v>Toimetulev</v>
      </c>
      <c r="I78" s="8">
        <f t="shared" si="7"/>
        <v>0.7</v>
      </c>
      <c r="J78" s="17">
        <f t="shared" si="11"/>
        <v>0.30000000000000004</v>
      </c>
      <c r="K78" s="7">
        <v>4226</v>
      </c>
    </row>
    <row r="79" spans="1:11" x14ac:dyDescent="0.45">
      <c r="A79" s="5" t="s">
        <v>104</v>
      </c>
      <c r="B79" s="6" t="s">
        <v>106</v>
      </c>
      <c r="C79" s="7">
        <v>5919853.1554650692</v>
      </c>
      <c r="D79" s="7">
        <v>257789</v>
      </c>
      <c r="E79" s="7">
        <f t="shared" si="8"/>
        <v>6177642.1554650692</v>
      </c>
      <c r="F79" s="7">
        <v>6206285.4174860762</v>
      </c>
      <c r="G79" s="8">
        <f t="shared" si="9"/>
        <v>0.99538479781475964</v>
      </c>
      <c r="H79" s="8" t="str">
        <f t="shared" si="10"/>
        <v>Toimetulev</v>
      </c>
      <c r="I79" s="8">
        <f t="shared" si="7"/>
        <v>0.67</v>
      </c>
      <c r="J79" s="17">
        <f t="shared" si="11"/>
        <v>0.32999999999999996</v>
      </c>
      <c r="K79" s="7">
        <v>5001</v>
      </c>
    </row>
    <row r="80" spans="1:11" x14ac:dyDescent="0.45">
      <c r="A80" s="5" t="s">
        <v>104</v>
      </c>
      <c r="B80" s="6" t="s">
        <v>107</v>
      </c>
      <c r="C80" s="7">
        <v>3329933.2386241402</v>
      </c>
      <c r="D80" s="7">
        <v>559225</v>
      </c>
      <c r="E80" s="7">
        <f t="shared" si="8"/>
        <v>3889158.2386241402</v>
      </c>
      <c r="F80" s="7">
        <v>3951294.4160232586</v>
      </c>
      <c r="G80" s="8">
        <f t="shared" si="9"/>
        <v>0.98427447543591173</v>
      </c>
      <c r="H80" s="8" t="str">
        <f t="shared" si="10"/>
        <v>Toimetulev</v>
      </c>
      <c r="I80" s="8">
        <f t="shared" si="7"/>
        <v>0.69000000000000006</v>
      </c>
      <c r="J80" s="17">
        <f t="shared" si="11"/>
        <v>0.30999999999999994</v>
      </c>
      <c r="K80" s="7">
        <v>3092</v>
      </c>
    </row>
    <row r="81" spans="1:11" x14ac:dyDescent="0.45">
      <c r="A81" s="5" t="s">
        <v>104</v>
      </c>
      <c r="B81" s="6" t="s">
        <v>108</v>
      </c>
      <c r="C81" s="7">
        <v>11285858.124564674</v>
      </c>
      <c r="D81" s="7">
        <v>3144448</v>
      </c>
      <c r="E81" s="7">
        <f t="shared" si="8"/>
        <v>14430306.124564674</v>
      </c>
      <c r="F81" s="7">
        <v>14779689.079403466</v>
      </c>
      <c r="G81" s="8">
        <f t="shared" si="9"/>
        <v>0.97636060183933904</v>
      </c>
      <c r="H81" s="8" t="str">
        <f t="shared" si="10"/>
        <v>Toimetulev</v>
      </c>
      <c r="I81" s="8">
        <f t="shared" si="7"/>
        <v>0.7</v>
      </c>
      <c r="J81" s="17">
        <f t="shared" si="11"/>
        <v>0.30000000000000004</v>
      </c>
      <c r="K81" s="7">
        <v>10696</v>
      </c>
    </row>
    <row r="82" spans="1:11" x14ac:dyDescent="0.45">
      <c r="A82" s="5" t="s">
        <v>104</v>
      </c>
      <c r="B82" s="6" t="s">
        <v>109</v>
      </c>
      <c r="C82" s="7">
        <v>11741568.727312058</v>
      </c>
      <c r="D82" s="7">
        <v>2429710</v>
      </c>
      <c r="E82" s="7">
        <f t="shared" si="8"/>
        <v>14171278.727312058</v>
      </c>
      <c r="F82" s="7">
        <v>14441246.055498987</v>
      </c>
      <c r="G82" s="8">
        <f t="shared" si="9"/>
        <v>0.98130581480646328</v>
      </c>
      <c r="H82" s="8" t="str">
        <f t="shared" si="10"/>
        <v>Toimetulev</v>
      </c>
      <c r="I82" s="8">
        <f t="shared" si="7"/>
        <v>0.69000000000000006</v>
      </c>
      <c r="J82" s="17">
        <f t="shared" si="11"/>
        <v>0.30999999999999994</v>
      </c>
      <c r="K82" s="7">
        <v>11358</v>
      </c>
    </row>
    <row r="83" spans="1:11" x14ac:dyDescent="0.45">
      <c r="A83" s="49" t="s">
        <v>9</v>
      </c>
      <c r="B83" s="49"/>
      <c r="C83" s="14">
        <f>SUM(C4:C82)</f>
        <v>1830022836.2079387</v>
      </c>
      <c r="D83" s="14">
        <f t="shared" ref="D83:E83" si="12">SUM(D4:D82)</f>
        <v>107775385</v>
      </c>
      <c r="E83" s="14">
        <f t="shared" si="12"/>
        <v>1937798221.2079387</v>
      </c>
      <c r="F83" s="14">
        <f>SUM(F4:F82)</f>
        <v>1751173804.1425259</v>
      </c>
      <c r="G83" s="15">
        <f t="shared" si="9"/>
        <v>1.1065710420198951</v>
      </c>
      <c r="H83" s="18"/>
      <c r="K83" s="14">
        <f>SUM(K4:K82)</f>
        <v>1370351</v>
      </c>
    </row>
    <row r="85" spans="1:11" x14ac:dyDescent="0.45">
      <c r="F85" t="s">
        <v>22</v>
      </c>
    </row>
    <row r="86" spans="1:11" x14ac:dyDescent="0.45">
      <c r="F86" t="s">
        <v>111</v>
      </c>
      <c r="G86">
        <f>COUNTIF(G4:G82,"&lt;101%")</f>
        <v>61</v>
      </c>
    </row>
    <row r="87" spans="1:11" x14ac:dyDescent="0.45">
      <c r="F87" t="s">
        <v>112</v>
      </c>
      <c r="G87">
        <f>COUNTIF(G4:G82,"&lt;110%")-G86</f>
        <v>8</v>
      </c>
    </row>
    <row r="88" spans="1:11" x14ac:dyDescent="0.45">
      <c r="F88" t="s">
        <v>113</v>
      </c>
      <c r="G88">
        <f>COUNTIF(G4:G82,"&gt;=110%")</f>
        <v>10</v>
      </c>
    </row>
    <row r="89" spans="1:11" x14ac:dyDescent="0.45">
      <c r="F89" t="s">
        <v>9</v>
      </c>
      <c r="G89">
        <f>SUM(G86:G88)</f>
        <v>79</v>
      </c>
    </row>
  </sheetData>
  <mergeCells count="13">
    <mergeCell ref="A83:B83"/>
    <mergeCell ref="I1:I3"/>
    <mergeCell ref="J1:J3"/>
    <mergeCell ref="K1:K3"/>
    <mergeCell ref="C2:C3"/>
    <mergeCell ref="D2:D3"/>
    <mergeCell ref="E2:E3"/>
    <mergeCell ref="A1:A3"/>
    <mergeCell ref="B1:B3"/>
    <mergeCell ref="C1:E1"/>
    <mergeCell ref="F1:F3"/>
    <mergeCell ref="G1:G3"/>
    <mergeCell ref="H1:H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Tulukusgrupid</vt:lpstr>
      <vt:lpstr>Tagamaalisuse grupid</vt:lpstr>
      <vt:lpstr>Suuruse grupid</vt:lpstr>
      <vt:lpstr>Grupid koos</vt:lpstr>
      <vt:lpstr>30-60</vt:lpstr>
      <vt:lpstr>40-70</vt:lpstr>
    </vt:vector>
  </TitlesOfParts>
  <Company>Maaeluministeerium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Andrus Jõgi</dc:creator>
  <cp:lastModifiedBy>Karl Annus</cp:lastModifiedBy>
  <dcterms:created xsi:type="dcterms:W3CDTF">2024-11-29T10:39:39Z</dcterms:created>
  <dcterms:modified xsi:type="dcterms:W3CDTF">2026-08-18T11:57:15Z</dcterms:modified>
</cp:coreProperties>
</file>